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PER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90" i="1" l="1"/>
  <c r="L187" i="1"/>
  <c r="L186" i="1"/>
  <c r="J186" i="1"/>
  <c r="I186" i="1"/>
  <c r="H186" i="1"/>
  <c r="G186" i="1"/>
  <c r="L180" i="1"/>
  <c r="G178" i="1"/>
  <c r="I170" i="1"/>
  <c r="I169" i="1"/>
  <c r="G169" i="1"/>
  <c r="J168" i="1"/>
  <c r="I168" i="1"/>
  <c r="H168" i="1"/>
  <c r="G168" i="1"/>
  <c r="L167" i="1"/>
  <c r="I151" i="1"/>
  <c r="L148" i="1"/>
  <c r="L141" i="1"/>
  <c r="H130" i="1"/>
  <c r="G130" i="1"/>
  <c r="L129" i="1"/>
  <c r="J129" i="1"/>
  <c r="I129" i="1"/>
  <c r="H129" i="1"/>
  <c r="G129" i="1"/>
  <c r="L123" i="1"/>
  <c r="L120" i="1"/>
  <c r="I120" i="1"/>
  <c r="G120" i="1"/>
  <c r="L114" i="1"/>
  <c r="J114" i="1"/>
  <c r="I114" i="1"/>
  <c r="H114" i="1"/>
  <c r="G114" i="1"/>
  <c r="L110" i="1"/>
  <c r="L103" i="1"/>
  <c r="L101" i="1"/>
  <c r="I92" i="1"/>
  <c r="L91" i="1"/>
  <c r="G91" i="1"/>
  <c r="L85" i="1"/>
  <c r="I83" i="1"/>
  <c r="H83" i="1"/>
  <c r="L82" i="1"/>
  <c r="L75" i="1"/>
  <c r="I74" i="1"/>
  <c r="L73" i="1"/>
  <c r="H73" i="1"/>
  <c r="I72" i="1"/>
  <c r="L67" i="1"/>
  <c r="L66" i="1"/>
  <c r="L63" i="1"/>
  <c r="H63" i="1"/>
  <c r="G63" i="1"/>
  <c r="L54" i="1"/>
  <c r="I54" i="1"/>
  <c r="H54" i="1"/>
  <c r="G54" i="1"/>
  <c r="L45" i="1"/>
  <c r="I44" i="1"/>
  <c r="H44" i="1"/>
  <c r="G44" i="1"/>
  <c r="L38" i="1"/>
  <c r="J37" i="1"/>
  <c r="I37" i="1"/>
  <c r="H37" i="1"/>
  <c r="G37" i="1"/>
  <c r="I36" i="1"/>
  <c r="L35" i="1"/>
  <c r="G34" i="1"/>
  <c r="L29" i="1"/>
  <c r="L27" i="1"/>
  <c r="I27" i="1"/>
  <c r="G25" i="1"/>
  <c r="L14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H176" i="1" l="1"/>
  <c r="I138" i="1"/>
  <c r="H100" i="1"/>
  <c r="I100" i="1"/>
  <c r="H81" i="1"/>
  <c r="F81" i="1"/>
  <c r="H62" i="1"/>
  <c r="I62" i="1"/>
  <c r="I196" i="1"/>
  <c r="L195" i="1"/>
  <c r="L176" i="1"/>
  <c r="G157" i="1"/>
  <c r="H157" i="1"/>
  <c r="L157" i="1"/>
  <c r="L138" i="1"/>
  <c r="L119" i="1"/>
  <c r="G119" i="1"/>
  <c r="J100" i="1"/>
  <c r="L100" i="1"/>
  <c r="G81" i="1"/>
  <c r="L81" i="1"/>
  <c r="J81" i="1"/>
  <c r="L62" i="1"/>
  <c r="G62" i="1"/>
  <c r="J62" i="1"/>
  <c r="G43" i="1"/>
  <c r="L43" i="1"/>
  <c r="F43" i="1"/>
  <c r="L24" i="1"/>
  <c r="F24" i="1"/>
  <c r="H196" i="1" l="1"/>
  <c r="J196" i="1"/>
  <c r="G196" i="1"/>
  <c r="F196" i="1"/>
  <c r="L196" i="1"/>
</calcChain>
</file>

<file path=xl/sharedStrings.xml><?xml version="1.0" encoding="utf-8"?>
<sst xmlns="http://schemas.openxmlformats.org/spreadsheetml/2006/main" count="303" uniqueCount="97">
  <si>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</si>
  <si>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</si>
  <si>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</si>
  <si>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</si>
  <si>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</si>
  <si>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</si>
  <si>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</si>
  <si>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</si>
  <si>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</si>
  <si>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</si>
  <si>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</si>
  <si>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</si>
  <si>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</si>
  <si>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</si>
  <si>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</si>
  <si>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</si>
  <si>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</si>
  <si>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</si>
  <si>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</si>
  <si>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</si>
  <si>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</si>
  <si>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</si>
  <si>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</si>
  <si>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</si>
  <si>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</si>
  <si>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</si>
  <si>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</si>
  <si>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</si>
  <si>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</si>
  <si>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</si>
  <si>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</si>
  <si>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</si>
  <si>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</si>
  <si>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</si>
  <si>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</si>
  <si>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</si>
  <si>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</si>
  <si>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</si>
  <si>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</si>
  <si>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</si>
  <si>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Фрукт</t>
  </si>
  <si>
    <t>Рассольник "Ленинградский"</t>
  </si>
  <si>
    <t>Котлета мясная  с соусом</t>
  </si>
  <si>
    <t>Каша гречневая рассыпчатая</t>
  </si>
  <si>
    <t>Компот из сухофруктов</t>
  </si>
  <si>
    <t>Хлеб ржаной</t>
  </si>
  <si>
    <t>183</t>
  </si>
  <si>
    <t>Рожки отварные</t>
  </si>
  <si>
    <t xml:space="preserve">Щи из св.капусты с картофелем </t>
  </si>
  <si>
    <t>Картофельное пюре</t>
  </si>
  <si>
    <t>1.6</t>
  </si>
  <si>
    <t>1.5</t>
  </si>
  <si>
    <t xml:space="preserve">Компот плодово-ягодный </t>
  </si>
  <si>
    <t>Омлет натуральный</t>
  </si>
  <si>
    <t>пр</t>
  </si>
  <si>
    <t xml:space="preserve">Жаркое по- домашнему с мясом </t>
  </si>
  <si>
    <t>Хлеб пшеничный</t>
  </si>
  <si>
    <t xml:space="preserve">Борщ с капустой , картофелем </t>
  </si>
  <si>
    <t>Каша молочная Дружба</t>
  </si>
  <si>
    <t>Плов с мясом</t>
  </si>
  <si>
    <t>Рис отварной</t>
  </si>
  <si>
    <t>Картофель тушеный</t>
  </si>
  <si>
    <t>директор</t>
  </si>
  <si>
    <t>Блинчики/ Оладьи   со сгущенкой ( по 2 шт. на порцию)</t>
  </si>
  <si>
    <t>Фрукт Яблоко</t>
  </si>
  <si>
    <t xml:space="preserve">Тефтели  с соусом </t>
  </si>
  <si>
    <t>Чай с сахаром и лимоном 200/7</t>
  </si>
  <si>
    <t xml:space="preserve"> Кондитерское изделия (1 шт)</t>
  </si>
  <si>
    <t>Напиток лимонный с чаем</t>
  </si>
  <si>
    <t>Хлебобулочное изделия  или кондитерское (1 шт)</t>
  </si>
  <si>
    <t>100/30</t>
  </si>
  <si>
    <t>289</t>
  </si>
  <si>
    <t>сладкое</t>
  </si>
  <si>
    <t>Каша молочная (гречневая или пшенная)</t>
  </si>
  <si>
    <t xml:space="preserve">Бутерброт с сыром </t>
  </si>
  <si>
    <t>1.2</t>
  </si>
  <si>
    <t xml:space="preserve"> Кофейный напиток/Чай с лимоном</t>
  </si>
  <si>
    <t>Салат из свеклы с растительным маслом</t>
  </si>
  <si>
    <t xml:space="preserve">Суп картофельный с бобовыми  </t>
  </si>
  <si>
    <t>Пельмени с маслом и зеленью с овощами порционно/ Блины с фруктовым соусом</t>
  </si>
  <si>
    <t>Суп  с макаронными изделиями</t>
  </si>
  <si>
    <t xml:space="preserve">Гуляш из мяса  </t>
  </si>
  <si>
    <t>Чай с сахаром и лимоном 180/5</t>
  </si>
  <si>
    <t xml:space="preserve"> Кондитерское  изделия (1 шт)</t>
  </si>
  <si>
    <t xml:space="preserve">Фрикадельки  с соусом </t>
  </si>
  <si>
    <t>Макароные изделия</t>
  </si>
  <si>
    <t>Суп картофельный с рыбой / Суп  с макаронными изделиями</t>
  </si>
  <si>
    <t>70/30</t>
  </si>
  <si>
    <t>Сырники с  соусом  сладким / Запеканка рисовая с творогом с соусом сладким</t>
  </si>
  <si>
    <t>Котлета куриная  с соусом</t>
  </si>
  <si>
    <t xml:space="preserve">Блинчики/ Оладьи  с  фруктовым соусом </t>
  </si>
  <si>
    <t>Каша молочная  рисовая</t>
  </si>
  <si>
    <t xml:space="preserve">Бутерброт с ветчиной </t>
  </si>
  <si>
    <t>1.1</t>
  </si>
  <si>
    <t xml:space="preserve">Суп картофельный с бобовыми </t>
  </si>
  <si>
    <t>Нагеттцы куриные с соусом</t>
  </si>
  <si>
    <t>Моклокова Т.Н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</si>
</sst>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0" fillId="4" borderId="14" xfId="0" applyFill="1" applyBorder="1"/>
    <xf numFmtId="0" fontId="0" fillId="4" borderId="1" xfId="0" applyFill="1" applyBorder="1"/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/>
    </xf>
    <xf numFmtId="2" fontId="12" fillId="4" borderId="22" xfId="0" applyNumberFormat="1" applyFont="1" applyFill="1" applyBorder="1" applyAlignment="1"/>
    <xf numFmtId="2" fontId="12" fillId="4" borderId="2" xfId="0" applyNumberFormat="1" applyFont="1" applyFill="1" applyBorder="1" applyAlignment="1"/>
    <xf numFmtId="0" fontId="11" fillId="4" borderId="2" xfId="0" applyFont="1" applyFill="1" applyBorder="1" applyAlignment="1">
      <alignment horizontal="center"/>
    </xf>
    <xf numFmtId="0" fontId="12" fillId="4" borderId="2" xfId="0" applyFont="1" applyFill="1" applyBorder="1" applyAlignment="1"/>
    <xf numFmtId="0" fontId="2" fillId="4" borderId="1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4" borderId="6" xfId="0" applyFill="1" applyBorder="1"/>
    <xf numFmtId="0" fontId="0" fillId="4" borderId="2" xfId="0" applyFill="1" applyBorder="1"/>
    <xf numFmtId="0" fontId="11" fillId="4" borderId="2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/>
    <xf numFmtId="0" fontId="12" fillId="4" borderId="2" xfId="0" applyNumberFormat="1" applyFont="1" applyFill="1" applyBorder="1" applyAlignment="1">
      <alignment vertical="center" wrapText="1"/>
    </xf>
    <xf numFmtId="0" fontId="12" fillId="4" borderId="2" xfId="0" applyNumberFormat="1" applyFont="1" applyFill="1" applyBorder="1" applyAlignment="1">
      <alignment horizontal="center" vertical="center" wrapText="1"/>
    </xf>
    <xf numFmtId="2" fontId="11" fillId="4" borderId="2" xfId="0" applyNumberFormat="1" applyFont="1" applyFill="1" applyBorder="1" applyAlignment="1">
      <alignment vertical="center"/>
    </xf>
    <xf numFmtId="2" fontId="11" fillId="4" borderId="2" xfId="0" applyNumberFormat="1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/>
    </xf>
    <xf numFmtId="4" fontId="12" fillId="4" borderId="2" xfId="0" applyNumberFormat="1" applyFont="1" applyFill="1" applyBorder="1" applyAlignment="1">
      <alignment vertical="center"/>
    </xf>
    <xf numFmtId="0" fontId="11" fillId="4" borderId="2" xfId="0" applyFont="1" applyFill="1" applyBorder="1" applyAlignment="1">
      <alignment vertical="top" wrapText="1"/>
    </xf>
    <xf numFmtId="0" fontId="11" fillId="4" borderId="2" xfId="0" applyFont="1" applyFill="1" applyBorder="1" applyAlignment="1">
      <alignment horizontal="center" vertical="top" wrapText="1"/>
    </xf>
    <xf numFmtId="49" fontId="11" fillId="4" borderId="2" xfId="0" applyNumberFormat="1" applyFont="1" applyFill="1" applyBorder="1" applyAlignment="1">
      <alignment horizontal="center"/>
    </xf>
    <xf numFmtId="0" fontId="11" fillId="4" borderId="2" xfId="0" applyFont="1" applyFill="1" applyBorder="1" applyAlignment="1">
      <alignment vertical="center"/>
    </xf>
    <xf numFmtId="0" fontId="12" fillId="4" borderId="5" xfId="0" applyFont="1" applyFill="1" applyBorder="1" applyAlignment="1">
      <alignment horizontal="center"/>
    </xf>
    <xf numFmtId="0" fontId="12" fillId="4" borderId="2" xfId="0" applyFont="1" applyFill="1" applyBorder="1" applyAlignment="1">
      <alignment wrapText="1"/>
    </xf>
    <xf numFmtId="2" fontId="12" fillId="4" borderId="2" xfId="0" applyNumberFormat="1" applyFont="1" applyFill="1" applyBorder="1" applyAlignment="1">
      <alignment wrapText="1"/>
    </xf>
    <xf numFmtId="0" fontId="11" fillId="4" borderId="2" xfId="0" applyFont="1" applyFill="1" applyBorder="1" applyAlignment="1">
      <alignment horizontal="left" vertical="center" wrapText="1"/>
    </xf>
    <xf numFmtId="0" fontId="0" fillId="4" borderId="2" xfId="0" applyFill="1" applyBorder="1" applyProtection="1">
      <protection locked="0"/>
    </xf>
    <xf numFmtId="0" fontId="12" fillId="4" borderId="2" xfId="0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>
      <alignment vertical="center" wrapText="1"/>
    </xf>
    <xf numFmtId="0" fontId="12" fillId="4" borderId="22" xfId="0" applyFont="1" applyFill="1" applyBorder="1" applyAlignment="1">
      <alignment horizontal="center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>
      <alignment horizontal="center" vertical="center"/>
    </xf>
    <xf numFmtId="2" fontId="12" fillId="4" borderId="2" xfId="0" applyNumberFormat="1" applyFont="1" applyFill="1" applyBorder="1" applyAlignment="1">
      <alignment vertical="center"/>
    </xf>
    <xf numFmtId="0" fontId="11" fillId="4" borderId="2" xfId="0" applyFont="1" applyFill="1" applyBorder="1" applyAlignment="1">
      <alignment vertical="top"/>
    </xf>
    <xf numFmtId="0" fontId="11" fillId="4" borderId="2" xfId="0" applyFont="1" applyFill="1" applyBorder="1" applyAlignment="1">
      <alignment horizontal="center" vertical="top"/>
    </xf>
    <xf numFmtId="2" fontId="12" fillId="4" borderId="2" xfId="0" applyNumberFormat="1" applyFont="1" applyFill="1" applyBorder="1" applyAlignment="1">
      <alignment horizontal="right"/>
    </xf>
    <xf numFmtId="0" fontId="11" fillId="4" borderId="2" xfId="0" applyFont="1" applyFill="1" applyBorder="1" applyAlignment="1">
      <alignment horizontal="left" vertical="top" wrapText="1"/>
    </xf>
    <xf numFmtId="0" fontId="11" fillId="4" borderId="23" xfId="0" applyFont="1" applyFill="1" applyBorder="1" applyAlignment="1">
      <alignment horizontal="right" vertical="top" wrapText="1"/>
    </xf>
    <xf numFmtId="2" fontId="11" fillId="4" borderId="2" xfId="0" applyNumberFormat="1" applyFont="1" applyFill="1" applyBorder="1" applyAlignment="1">
      <alignment vertical="top" wrapText="1"/>
    </xf>
    <xf numFmtId="2" fontId="13" fillId="4" borderId="2" xfId="0" applyNumberFormat="1" applyFont="1" applyFill="1" applyBorder="1"/>
    <xf numFmtId="0" fontId="12" fillId="4" borderId="2" xfId="0" applyFont="1" applyFill="1" applyBorder="1" applyAlignment="1">
      <alignment horizontal="center" wrapText="1"/>
    </xf>
    <xf numFmtId="0" fontId="11" fillId="4" borderId="2" xfId="0" applyFont="1" applyFill="1" applyBorder="1" applyAlignment="1"/>
    <xf numFmtId="0" fontId="11" fillId="4" borderId="23" xfId="0" applyFont="1" applyFill="1" applyBorder="1" applyAlignment="1">
      <alignment horizontal="center"/>
    </xf>
    <xf numFmtId="0" fontId="13" fillId="4" borderId="2" xfId="0" applyFont="1" applyFill="1" applyBorder="1"/>
    <xf numFmtId="2" fontId="11" fillId="4" borderId="22" xfId="0" applyNumberFormat="1" applyFont="1" applyFill="1" applyBorder="1" applyAlignment="1">
      <alignment vertical="center" wrapText="1"/>
    </xf>
    <xf numFmtId="49" fontId="11" fillId="4" borderId="23" xfId="0" applyNumberFormat="1" applyFont="1" applyFill="1" applyBorder="1" applyAlignment="1">
      <alignment horizontal="center"/>
    </xf>
    <xf numFmtId="2" fontId="12" fillId="4" borderId="22" xfId="0" applyNumberFormat="1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2" fontId="11" fillId="4" borderId="23" xfId="0" applyNumberFormat="1" applyFont="1" applyFill="1" applyBorder="1" applyAlignment="1">
      <alignment vertical="center" wrapText="1"/>
    </xf>
    <xf numFmtId="1" fontId="12" fillId="4" borderId="2" xfId="0" applyNumberFormat="1" applyFont="1" applyFill="1" applyBorder="1" applyAlignment="1">
      <alignment horizontal="center"/>
    </xf>
    <xf numFmtId="2" fontId="12" fillId="4" borderId="22" xfId="0" applyNumberFormat="1" applyFont="1" applyFill="1" applyBorder="1" applyAlignment="1">
      <alignment horizontal="right" wrapText="1"/>
    </xf>
    <xf numFmtId="2" fontId="11" fillId="4" borderId="22" xfId="0" applyNumberFormat="1" applyFont="1" applyFill="1" applyBorder="1" applyAlignment="1">
      <alignment horizontal="right" vertical="center" wrapText="1"/>
    </xf>
    <xf numFmtId="16" fontId="11" fillId="4" borderId="23" xfId="0" applyNumberFormat="1" applyFont="1" applyFill="1" applyBorder="1" applyAlignment="1">
      <alignment horizontal="center"/>
    </xf>
    <xf numFmtId="2" fontId="11" fillId="4" borderId="24" xfId="0" applyNumberFormat="1" applyFont="1" applyFill="1" applyBorder="1" applyAlignment="1">
      <alignment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/>
    </xf>
    <xf numFmtId="2" fontId="11" fillId="4" borderId="2" xfId="0" applyNumberFormat="1" applyFont="1" applyFill="1" applyBorder="1" applyAlignment="1">
      <alignment horizontal="right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7">
        <v>5</v>
      </c>
      <c r="D1" s="118"/>
      <c r="E1" s="118"/>
      <c r="F1" s="12" t="s">
        <v>16</v>
      </c>
      <c r="G1" s="2" t="s">
        <v>17</v>
      </c>
      <c r="H1" s="119" t="s">
        <v>62</v>
      </c>
      <c r="I1" s="119"/>
      <c r="J1" s="119"/>
      <c r="K1" s="119"/>
    </row>
    <row r="2" spans="1:12" ht="18" x14ac:dyDescent="0.2">
      <c r="A2" s="35" t="s">
        <v>6</v>
      </c>
      <c r="C2" s="2"/>
      <c r="G2" s="2" t="s">
        <v>18</v>
      </c>
      <c r="H2" s="119" t="s">
        <v>96</v>
      </c>
      <c r="I2" s="119"/>
      <c r="J2" s="119"/>
      <c r="K2" s="11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1.5" x14ac:dyDescent="0.25">
      <c r="A6" s="49">
        <v>1</v>
      </c>
      <c r="B6" s="50">
        <v>1</v>
      </c>
      <c r="C6" s="51" t="s">
        <v>20</v>
      </c>
      <c r="D6" s="52" t="s">
        <v>21</v>
      </c>
      <c r="E6" s="53" t="s">
        <v>63</v>
      </c>
      <c r="F6" s="54">
        <v>150</v>
      </c>
      <c r="G6" s="55">
        <v>13.75</v>
      </c>
      <c r="H6" s="56">
        <v>15.3</v>
      </c>
      <c r="I6" s="56">
        <v>42.16</v>
      </c>
      <c r="J6" s="56">
        <v>361.34</v>
      </c>
      <c r="K6" s="57">
        <v>258</v>
      </c>
      <c r="L6" s="58">
        <v>45.17</v>
      </c>
    </row>
    <row r="7" spans="1:12" ht="15.75" x14ac:dyDescent="0.25">
      <c r="A7" s="59"/>
      <c r="B7" s="60"/>
      <c r="C7" s="61"/>
      <c r="D7" s="62" t="s">
        <v>22</v>
      </c>
      <c r="E7" s="63" t="s">
        <v>39</v>
      </c>
      <c r="F7" s="64">
        <v>200</v>
      </c>
      <c r="G7" s="65">
        <v>0.1</v>
      </c>
      <c r="H7" s="58">
        <v>0</v>
      </c>
      <c r="I7" s="58">
        <v>20.2</v>
      </c>
      <c r="J7" s="58">
        <v>81.2</v>
      </c>
      <c r="K7" s="57">
        <v>300</v>
      </c>
      <c r="L7" s="63">
        <v>2.67</v>
      </c>
    </row>
    <row r="8" spans="1:12" ht="15.75" x14ac:dyDescent="0.25">
      <c r="A8" s="59"/>
      <c r="B8" s="60"/>
      <c r="C8" s="61"/>
      <c r="D8" s="62" t="s">
        <v>24</v>
      </c>
      <c r="E8" s="58" t="s">
        <v>64</v>
      </c>
      <c r="F8" s="54">
        <v>150</v>
      </c>
      <c r="G8" s="55">
        <v>1.8225000000000005</v>
      </c>
      <c r="H8" s="56">
        <v>0.40500000000000003</v>
      </c>
      <c r="I8" s="56">
        <v>4.6425000000000001</v>
      </c>
      <c r="J8" s="56">
        <v>29.51</v>
      </c>
      <c r="K8" s="57" t="s">
        <v>54</v>
      </c>
      <c r="L8" s="58">
        <v>26.33</v>
      </c>
    </row>
    <row r="9" spans="1:12" ht="15" x14ac:dyDescent="0.25">
      <c r="A9" s="23"/>
      <c r="B9" s="15"/>
      <c r="C9" s="11"/>
      <c r="D9" s="7"/>
      <c r="E9" s="39"/>
      <c r="F9" s="48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/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15.672499999999999</v>
      </c>
      <c r="H13" s="19">
        <f t="shared" si="0"/>
        <v>15.705</v>
      </c>
      <c r="I13" s="19">
        <f t="shared" si="0"/>
        <v>67.002499999999998</v>
      </c>
      <c r="J13" s="19">
        <f t="shared" si="0"/>
        <v>472.04999999999995</v>
      </c>
      <c r="K13" s="25"/>
      <c r="L13" s="19">
        <f t="shared" ref="L13" si="1">SUM(L6:L12)</f>
        <v>74.17</v>
      </c>
    </row>
    <row r="14" spans="1:12" ht="15.75" x14ac:dyDescent="0.25">
      <c r="A14" s="26">
        <f>A6</f>
        <v>1</v>
      </c>
      <c r="B14" s="13">
        <f>B6</f>
        <v>1</v>
      </c>
      <c r="C14" s="10" t="s">
        <v>25</v>
      </c>
      <c r="D14" s="62" t="s">
        <v>27</v>
      </c>
      <c r="E14" s="66" t="s">
        <v>41</v>
      </c>
      <c r="F14" s="67">
        <v>250</v>
      </c>
      <c r="G14" s="68">
        <v>7.3</v>
      </c>
      <c r="H14" s="68">
        <v>7.4000000000000012</v>
      </c>
      <c r="I14" s="68">
        <v>30.8</v>
      </c>
      <c r="J14" s="68">
        <v>219</v>
      </c>
      <c r="K14" s="57">
        <v>65</v>
      </c>
      <c r="L14" s="69">
        <f>16+2.63</f>
        <v>18.63</v>
      </c>
    </row>
    <row r="15" spans="1:12" ht="15.75" x14ac:dyDescent="0.25">
      <c r="A15" s="23"/>
      <c r="B15" s="15"/>
      <c r="C15" s="11"/>
      <c r="D15" s="62" t="s">
        <v>28</v>
      </c>
      <c r="E15" s="63" t="s">
        <v>42</v>
      </c>
      <c r="F15" s="64">
        <v>90</v>
      </c>
      <c r="G15" s="70">
        <v>8</v>
      </c>
      <c r="H15" s="70">
        <v>8.1999999999999993</v>
      </c>
      <c r="I15" s="70">
        <v>10.6</v>
      </c>
      <c r="J15" s="71">
        <v>148.19999999999999</v>
      </c>
      <c r="K15" s="57">
        <v>99</v>
      </c>
      <c r="L15" s="69">
        <v>32</v>
      </c>
    </row>
    <row r="16" spans="1:12" ht="15.75" x14ac:dyDescent="0.25">
      <c r="A16" s="23"/>
      <c r="B16" s="15"/>
      <c r="C16" s="11"/>
      <c r="D16" s="62" t="s">
        <v>29</v>
      </c>
      <c r="E16" s="72" t="s">
        <v>43</v>
      </c>
      <c r="F16" s="73">
        <v>150</v>
      </c>
      <c r="G16" s="70">
        <v>5.6</v>
      </c>
      <c r="H16" s="70">
        <v>7.8</v>
      </c>
      <c r="I16" s="70">
        <v>25.3</v>
      </c>
      <c r="J16" s="71">
        <v>193.8</v>
      </c>
      <c r="K16" s="74" t="s">
        <v>46</v>
      </c>
      <c r="L16" s="69">
        <v>12</v>
      </c>
    </row>
    <row r="17" spans="1:12" ht="15.75" x14ac:dyDescent="0.25">
      <c r="A17" s="23"/>
      <c r="B17" s="15"/>
      <c r="C17" s="11"/>
      <c r="D17" s="62" t="s">
        <v>30</v>
      </c>
      <c r="E17" s="58" t="s">
        <v>44</v>
      </c>
      <c r="F17" s="54">
        <v>200</v>
      </c>
      <c r="G17" s="75">
        <v>0.5</v>
      </c>
      <c r="H17" s="75">
        <v>0.1</v>
      </c>
      <c r="I17" s="75">
        <v>23.9</v>
      </c>
      <c r="J17" s="75">
        <v>98.5</v>
      </c>
      <c r="K17" s="57">
        <v>310</v>
      </c>
      <c r="L17" s="69">
        <v>8</v>
      </c>
    </row>
    <row r="18" spans="1:12" ht="15.75" x14ac:dyDescent="0.25">
      <c r="A18" s="23"/>
      <c r="B18" s="15"/>
      <c r="C18" s="11"/>
      <c r="D18" s="7" t="s">
        <v>32</v>
      </c>
      <c r="E18" s="58" t="s">
        <v>45</v>
      </c>
      <c r="F18" s="76">
        <v>30</v>
      </c>
      <c r="G18" s="77">
        <v>1.98</v>
      </c>
      <c r="H18" s="78">
        <v>0.36</v>
      </c>
      <c r="I18" s="77">
        <v>10.02</v>
      </c>
      <c r="J18" s="77">
        <v>51.24</v>
      </c>
      <c r="K18" s="74" t="s">
        <v>50</v>
      </c>
      <c r="L18" s="69">
        <v>3.54</v>
      </c>
    </row>
    <row r="19" spans="1:12" ht="15" x14ac:dyDescent="0.25">
      <c r="A19" s="23"/>
      <c r="B19" s="15"/>
      <c r="C19" s="11"/>
      <c r="D19" s="7"/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23.38</v>
      </c>
      <c r="H23" s="19">
        <f t="shared" si="2"/>
        <v>23.860000000000003</v>
      </c>
      <c r="I23" s="19">
        <f t="shared" si="2"/>
        <v>100.61999999999999</v>
      </c>
      <c r="J23" s="19">
        <f t="shared" si="2"/>
        <v>710.74</v>
      </c>
      <c r="K23" s="25"/>
      <c r="L23" s="19">
        <f t="shared" ref="L23" si="3">SUM(L14:L22)</f>
        <v>74.17</v>
      </c>
    </row>
    <row r="24" spans="1:12" ht="15.75" thickBot="1" x14ac:dyDescent="0.25">
      <c r="A24" s="29">
        <f>A6</f>
        <v>1</v>
      </c>
      <c r="B24" s="30">
        <f>B6</f>
        <v>1</v>
      </c>
      <c r="C24" s="114" t="s">
        <v>4</v>
      </c>
      <c r="D24" s="115"/>
      <c r="E24" s="31"/>
      <c r="F24" s="32">
        <f>F13+F23</f>
        <v>1220</v>
      </c>
      <c r="G24" s="32">
        <f t="shared" ref="G24:J24" si="4">G13+G23</f>
        <v>39.052499999999995</v>
      </c>
      <c r="H24" s="32">
        <f t="shared" si="4"/>
        <v>39.565000000000005</v>
      </c>
      <c r="I24" s="32">
        <f t="shared" si="4"/>
        <v>167.6225</v>
      </c>
      <c r="J24" s="32">
        <f t="shared" si="4"/>
        <v>1182.79</v>
      </c>
      <c r="K24" s="32"/>
      <c r="L24" s="32">
        <f t="shared" ref="L24" si="5">L13+L23</f>
        <v>148.34</v>
      </c>
    </row>
    <row r="25" spans="1:12" ht="15.75" x14ac:dyDescent="0.25">
      <c r="A25" s="14">
        <v>1</v>
      </c>
      <c r="B25" s="15">
        <v>2</v>
      </c>
      <c r="C25" s="22" t="s">
        <v>20</v>
      </c>
      <c r="D25" s="52" t="s">
        <v>21</v>
      </c>
      <c r="E25" s="79" t="s">
        <v>65</v>
      </c>
      <c r="F25" s="64">
        <v>90</v>
      </c>
      <c r="G25" s="75">
        <f>9.82-4.73</f>
        <v>5.09</v>
      </c>
      <c r="H25" s="75">
        <v>6.15</v>
      </c>
      <c r="I25" s="75">
        <v>10.78</v>
      </c>
      <c r="J25" s="75">
        <v>118.83</v>
      </c>
      <c r="K25" s="57">
        <v>136</v>
      </c>
      <c r="L25" s="69">
        <v>28</v>
      </c>
    </row>
    <row r="26" spans="1:12" ht="15.75" x14ac:dyDescent="0.25">
      <c r="A26" s="14"/>
      <c r="B26" s="15"/>
      <c r="C26" s="11"/>
      <c r="D26" s="80" t="s">
        <v>29</v>
      </c>
      <c r="E26" s="53" t="s">
        <v>47</v>
      </c>
      <c r="F26" s="81">
        <v>150</v>
      </c>
      <c r="G26" s="56">
        <v>3.5</v>
      </c>
      <c r="H26" s="56">
        <v>6.5</v>
      </c>
      <c r="I26" s="56">
        <v>15</v>
      </c>
      <c r="J26" s="56">
        <v>132.5</v>
      </c>
      <c r="K26" s="57">
        <v>227</v>
      </c>
      <c r="L26" s="82">
        <v>17.5</v>
      </c>
    </row>
    <row r="27" spans="1:12" ht="15.75" x14ac:dyDescent="0.25">
      <c r="A27" s="14"/>
      <c r="B27" s="15"/>
      <c r="C27" s="11"/>
      <c r="D27" s="62" t="s">
        <v>22</v>
      </c>
      <c r="E27" s="63" t="s">
        <v>66</v>
      </c>
      <c r="F27" s="64">
        <v>207</v>
      </c>
      <c r="G27" s="75">
        <v>2.1</v>
      </c>
      <c r="H27" s="75">
        <v>0</v>
      </c>
      <c r="I27" s="75">
        <f>10.8+0.24</f>
        <v>11.040000000000001</v>
      </c>
      <c r="J27" s="75">
        <v>52.56</v>
      </c>
      <c r="K27" s="57">
        <v>302</v>
      </c>
      <c r="L27" s="82">
        <f>6+2.47</f>
        <v>8.4700000000000006</v>
      </c>
    </row>
    <row r="28" spans="1:12" ht="15.75" x14ac:dyDescent="0.25">
      <c r="A28" s="14"/>
      <c r="B28" s="15"/>
      <c r="C28" s="11"/>
      <c r="D28" s="62" t="s">
        <v>23</v>
      </c>
      <c r="E28" s="58" t="s">
        <v>56</v>
      </c>
      <c r="F28" s="83">
        <v>30</v>
      </c>
      <c r="G28" s="58">
        <v>2.37</v>
      </c>
      <c r="H28" s="58">
        <v>0.3</v>
      </c>
      <c r="I28" s="58">
        <v>14.49</v>
      </c>
      <c r="J28" s="58">
        <v>70.14</v>
      </c>
      <c r="K28" s="74" t="s">
        <v>51</v>
      </c>
      <c r="L28" s="69">
        <v>6.57</v>
      </c>
    </row>
    <row r="29" spans="1:12" ht="15.75" x14ac:dyDescent="0.25">
      <c r="A29" s="14"/>
      <c r="B29" s="15"/>
      <c r="C29" s="11"/>
      <c r="D29" s="62" t="s">
        <v>72</v>
      </c>
      <c r="E29" s="53" t="s">
        <v>67</v>
      </c>
      <c r="F29" s="76">
        <v>30</v>
      </c>
      <c r="G29" s="77">
        <v>2.34</v>
      </c>
      <c r="H29" s="78">
        <v>2.5500000000000003</v>
      </c>
      <c r="I29" s="77">
        <v>15.690000000000001</v>
      </c>
      <c r="J29" s="77">
        <v>96.3</v>
      </c>
      <c r="K29" s="74" t="s">
        <v>54</v>
      </c>
      <c r="L29" s="69">
        <f>11+2.63</f>
        <v>13.629999999999999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507</v>
      </c>
      <c r="G32" s="19">
        <f t="shared" ref="G32" si="6">SUM(G25:G31)</f>
        <v>15.399999999999999</v>
      </c>
      <c r="H32" s="19">
        <f t="shared" ref="H32" si="7">SUM(H25:H31)</f>
        <v>15.500000000000002</v>
      </c>
      <c r="I32" s="19">
        <f t="shared" ref="I32" si="8">SUM(I25:I31)</f>
        <v>67</v>
      </c>
      <c r="J32" s="19">
        <f t="shared" ref="J32:L32" si="9">SUM(J25:J31)</f>
        <v>470.33</v>
      </c>
      <c r="K32" s="25"/>
      <c r="L32" s="19">
        <f t="shared" si="9"/>
        <v>74.17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62" t="s">
        <v>26</v>
      </c>
      <c r="E33" s="84"/>
      <c r="F33" s="48"/>
      <c r="G33" s="48"/>
      <c r="H33" s="48"/>
      <c r="I33" s="48"/>
      <c r="J33" s="48"/>
      <c r="K33" s="85"/>
      <c r="L33" s="48"/>
    </row>
    <row r="34" spans="1:12" ht="15.75" x14ac:dyDescent="0.25">
      <c r="A34" s="14"/>
      <c r="B34" s="15"/>
      <c r="C34" s="11"/>
      <c r="D34" s="62" t="s">
        <v>27</v>
      </c>
      <c r="E34" s="70" t="s">
        <v>48</v>
      </c>
      <c r="F34" s="86">
        <v>220</v>
      </c>
      <c r="G34" s="87">
        <f>4.25+1.15</f>
        <v>5.4</v>
      </c>
      <c r="H34" s="87">
        <v>7.8</v>
      </c>
      <c r="I34" s="87">
        <v>9.4</v>
      </c>
      <c r="J34" s="87">
        <v>129.4</v>
      </c>
      <c r="K34" s="57">
        <v>55</v>
      </c>
      <c r="L34" s="82">
        <v>15</v>
      </c>
    </row>
    <row r="35" spans="1:12" ht="15.75" x14ac:dyDescent="0.25">
      <c r="A35" s="14"/>
      <c r="B35" s="15"/>
      <c r="C35" s="11"/>
      <c r="D35" s="62" t="s">
        <v>28</v>
      </c>
      <c r="E35" s="63" t="s">
        <v>59</v>
      </c>
      <c r="F35" s="64">
        <v>150</v>
      </c>
      <c r="G35" s="69">
        <v>4.5</v>
      </c>
      <c r="H35" s="69">
        <v>6.8</v>
      </c>
      <c r="I35" s="69">
        <v>11.06</v>
      </c>
      <c r="J35" s="69">
        <v>123.44</v>
      </c>
      <c r="K35" s="57">
        <v>136</v>
      </c>
      <c r="L35" s="82">
        <f>32+2.15</f>
        <v>34.15</v>
      </c>
    </row>
    <row r="36" spans="1:12" ht="15.75" x14ac:dyDescent="0.25">
      <c r="A36" s="14"/>
      <c r="B36" s="15"/>
      <c r="C36" s="11"/>
      <c r="D36" s="62" t="s">
        <v>30</v>
      </c>
      <c r="E36" s="88" t="s">
        <v>68</v>
      </c>
      <c r="F36" s="89">
        <v>200</v>
      </c>
      <c r="G36" s="75">
        <v>2.1</v>
      </c>
      <c r="H36" s="75">
        <v>0</v>
      </c>
      <c r="I36" s="75">
        <f>10.8+0.24</f>
        <v>11.040000000000001</v>
      </c>
      <c r="J36" s="75">
        <v>52.56</v>
      </c>
      <c r="K36" s="57">
        <v>319</v>
      </c>
      <c r="L36" s="82">
        <v>5.39</v>
      </c>
    </row>
    <row r="37" spans="1:12" ht="15.75" x14ac:dyDescent="0.25">
      <c r="A37" s="14"/>
      <c r="B37" s="15"/>
      <c r="C37" s="11"/>
      <c r="D37" s="7" t="s">
        <v>32</v>
      </c>
      <c r="E37" s="58" t="s">
        <v>45</v>
      </c>
      <c r="F37" s="54">
        <v>50</v>
      </c>
      <c r="G37" s="70">
        <f>G52/40*50</f>
        <v>1.25</v>
      </c>
      <c r="H37" s="70">
        <f>H52/40*50</f>
        <v>6</v>
      </c>
      <c r="I37" s="70">
        <f>I52/40*50</f>
        <v>6.25</v>
      </c>
      <c r="J37" s="70">
        <f>J52/40*50</f>
        <v>84.000000000000014</v>
      </c>
      <c r="K37" s="74" t="s">
        <v>50</v>
      </c>
      <c r="L37" s="82">
        <v>6</v>
      </c>
    </row>
    <row r="38" spans="1:12" ht="15.75" x14ac:dyDescent="0.25">
      <c r="A38" s="14"/>
      <c r="B38" s="15"/>
      <c r="C38" s="11"/>
      <c r="D38" s="62" t="s">
        <v>31</v>
      </c>
      <c r="E38" s="53" t="s">
        <v>69</v>
      </c>
      <c r="F38" s="76" t="s">
        <v>70</v>
      </c>
      <c r="G38" s="77">
        <v>7.8</v>
      </c>
      <c r="H38" s="78">
        <v>8.5</v>
      </c>
      <c r="I38" s="77">
        <v>52.3</v>
      </c>
      <c r="J38" s="77">
        <v>316.89999999999998</v>
      </c>
      <c r="K38" s="74" t="s">
        <v>71</v>
      </c>
      <c r="L38" s="69">
        <f>11+2.63</f>
        <v>13.629999999999999</v>
      </c>
    </row>
    <row r="39" spans="1:12" ht="15" x14ac:dyDescent="0.25">
      <c r="A39" s="14"/>
      <c r="B39" s="15"/>
      <c r="C39" s="11"/>
      <c r="D39" s="7"/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 t="shared" ref="G42" si="10">SUM(G33:G41)</f>
        <v>21.05</v>
      </c>
      <c r="H42" s="19">
        <f t="shared" ref="H42" si="11">SUM(H33:H41)</f>
        <v>29.1</v>
      </c>
      <c r="I42" s="19">
        <f t="shared" ref="I42" si="12">SUM(I33:I41)</f>
        <v>90.05</v>
      </c>
      <c r="J42" s="19">
        <f t="shared" ref="J42:L42" si="13">SUM(J33:J41)</f>
        <v>706.3</v>
      </c>
      <c r="K42" s="25"/>
      <c r="L42" s="19">
        <f t="shared" si="13"/>
        <v>74.17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14" t="s">
        <v>4</v>
      </c>
      <c r="D43" s="115"/>
      <c r="E43" s="31"/>
      <c r="F43" s="32">
        <f>F32+F42</f>
        <v>1127</v>
      </c>
      <c r="G43" s="32">
        <f t="shared" ref="G43" si="14">G32+G42</f>
        <v>36.450000000000003</v>
      </c>
      <c r="H43" s="32">
        <f t="shared" ref="H43" si="15">H32+H42</f>
        <v>44.6</v>
      </c>
      <c r="I43" s="32">
        <f t="shared" ref="I43" si="16">I32+I42</f>
        <v>157.05000000000001</v>
      </c>
      <c r="J43" s="32">
        <f t="shared" ref="J43:L43" si="17">J32+J42</f>
        <v>1176.6299999999999</v>
      </c>
      <c r="K43" s="32"/>
      <c r="L43" s="32">
        <f t="shared" si="17"/>
        <v>148.34</v>
      </c>
    </row>
    <row r="44" spans="1:12" ht="15.75" x14ac:dyDescent="0.25">
      <c r="A44" s="20">
        <v>1</v>
      </c>
      <c r="B44" s="21">
        <v>3</v>
      </c>
      <c r="C44" s="22" t="s">
        <v>20</v>
      </c>
      <c r="D44" s="5" t="s">
        <v>21</v>
      </c>
      <c r="E44" s="65" t="s">
        <v>73</v>
      </c>
      <c r="F44" s="64">
        <v>250</v>
      </c>
      <c r="G44" s="56">
        <f>8.27160493827161+1.56</f>
        <v>9.8316049382716102</v>
      </c>
      <c r="H44" s="56">
        <f>12.7449382716049-4.54</f>
        <v>8.2049382716048989</v>
      </c>
      <c r="I44" s="56">
        <f>40.2469135802469-7.94</f>
        <v>32.306913580246899</v>
      </c>
      <c r="J44" s="90">
        <v>242.4</v>
      </c>
      <c r="K44" s="57">
        <v>208</v>
      </c>
      <c r="L44" s="82">
        <v>31</v>
      </c>
    </row>
    <row r="45" spans="1:12" ht="15.75" x14ac:dyDescent="0.25">
      <c r="A45" s="23"/>
      <c r="B45" s="15"/>
      <c r="C45" s="11"/>
      <c r="D45" s="6" t="s">
        <v>26</v>
      </c>
      <c r="E45" s="65" t="s">
        <v>74</v>
      </c>
      <c r="F45" s="81">
        <v>50</v>
      </c>
      <c r="G45" s="58">
        <v>2.37</v>
      </c>
      <c r="H45" s="58">
        <v>0.3</v>
      </c>
      <c r="I45" s="58">
        <v>14.49</v>
      </c>
      <c r="J45" s="58">
        <v>70.14</v>
      </c>
      <c r="K45" s="74" t="s">
        <v>75</v>
      </c>
      <c r="L45" s="69">
        <f>25.94+1.63+1.18</f>
        <v>28.75</v>
      </c>
    </row>
    <row r="46" spans="1:12" ht="15.75" x14ac:dyDescent="0.25">
      <c r="A46" s="23"/>
      <c r="B46" s="15"/>
      <c r="C46" s="11"/>
      <c r="D46" s="7" t="s">
        <v>22</v>
      </c>
      <c r="E46" s="63" t="s">
        <v>76</v>
      </c>
      <c r="F46" s="64">
        <v>200</v>
      </c>
      <c r="G46" s="58">
        <v>3.2</v>
      </c>
      <c r="H46" s="58">
        <v>7.3</v>
      </c>
      <c r="I46" s="58">
        <v>20.2</v>
      </c>
      <c r="J46" s="58">
        <v>159.30000000000001</v>
      </c>
      <c r="K46" s="57">
        <v>304</v>
      </c>
      <c r="L46" s="82">
        <v>14.42</v>
      </c>
    </row>
    <row r="47" spans="1:12" ht="15" x14ac:dyDescent="0.25">
      <c r="A47" s="23"/>
      <c r="B47" s="15"/>
      <c r="C47" s="11"/>
      <c r="D47" s="7" t="s">
        <v>23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15.40160493827161</v>
      </c>
      <c r="H51" s="19">
        <f t="shared" ref="H51" si="19">SUM(H44:H50)</f>
        <v>15.8049382716049</v>
      </c>
      <c r="I51" s="19">
        <f t="shared" ref="I51" si="20">SUM(I44:I50)</f>
        <v>66.996913580246897</v>
      </c>
      <c r="J51" s="19">
        <f t="shared" ref="J51:L51" si="21">SUM(J44:J50)</f>
        <v>471.84000000000003</v>
      </c>
      <c r="K51" s="25"/>
      <c r="L51" s="19">
        <f t="shared" si="21"/>
        <v>74.17</v>
      </c>
    </row>
    <row r="52" spans="1:12" ht="15.7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91" t="s">
        <v>77</v>
      </c>
      <c r="F52" s="73">
        <v>60</v>
      </c>
      <c r="G52" s="72">
        <v>1</v>
      </c>
      <c r="H52" s="72">
        <v>4.8</v>
      </c>
      <c r="I52" s="72">
        <v>5</v>
      </c>
      <c r="J52" s="72">
        <v>67.2</v>
      </c>
      <c r="K52" s="73">
        <v>25</v>
      </c>
      <c r="L52" s="92">
        <v>5.22</v>
      </c>
    </row>
    <row r="53" spans="1:12" ht="15.75" x14ac:dyDescent="0.25">
      <c r="A53" s="23"/>
      <c r="B53" s="15"/>
      <c r="C53" s="11"/>
      <c r="D53" s="7" t="s">
        <v>27</v>
      </c>
      <c r="E53" s="66" t="s">
        <v>78</v>
      </c>
      <c r="F53" s="86">
        <v>250</v>
      </c>
      <c r="G53" s="93">
        <v>5.8</v>
      </c>
      <c r="H53" s="93">
        <v>4.3</v>
      </c>
      <c r="I53" s="93">
        <v>27.8</v>
      </c>
      <c r="J53" s="58">
        <v>173.1</v>
      </c>
      <c r="K53" s="57">
        <v>62</v>
      </c>
      <c r="L53" s="69">
        <v>20</v>
      </c>
    </row>
    <row r="54" spans="1:12" ht="31.5" x14ac:dyDescent="0.25">
      <c r="A54" s="23"/>
      <c r="B54" s="15"/>
      <c r="C54" s="11"/>
      <c r="D54" s="7" t="s">
        <v>28</v>
      </c>
      <c r="E54" s="53" t="s">
        <v>79</v>
      </c>
      <c r="F54" s="64">
        <v>150</v>
      </c>
      <c r="G54" s="94">
        <f>15.13-1.97</f>
        <v>13.16</v>
      </c>
      <c r="H54" s="94">
        <f>18.97-4.95</f>
        <v>14.02</v>
      </c>
      <c r="I54" s="94">
        <f>45.5133333333333-15.7</f>
        <v>29.813333333333301</v>
      </c>
      <c r="J54" s="94">
        <v>298.07</v>
      </c>
      <c r="K54" s="57">
        <v>391</v>
      </c>
      <c r="L54" s="69">
        <f>39.32-1.72-4+2.63</f>
        <v>36.230000000000004</v>
      </c>
    </row>
    <row r="55" spans="1:12" ht="15.75" x14ac:dyDescent="0.25">
      <c r="A55" s="23"/>
      <c r="B55" s="15"/>
      <c r="C55" s="11"/>
      <c r="D55" s="7" t="s">
        <v>30</v>
      </c>
      <c r="E55" s="58" t="s">
        <v>44</v>
      </c>
      <c r="F55" s="54">
        <v>200</v>
      </c>
      <c r="G55" s="75">
        <v>0.5</v>
      </c>
      <c r="H55" s="75">
        <v>0.1</v>
      </c>
      <c r="I55" s="75">
        <v>23.9</v>
      </c>
      <c r="J55" s="75">
        <v>98.5</v>
      </c>
      <c r="K55" s="57">
        <v>310</v>
      </c>
      <c r="L55" s="69">
        <v>8</v>
      </c>
    </row>
    <row r="56" spans="1:12" ht="15.75" x14ac:dyDescent="0.25">
      <c r="A56" s="23"/>
      <c r="B56" s="15"/>
      <c r="C56" s="11"/>
      <c r="D56" s="7" t="s">
        <v>32</v>
      </c>
      <c r="E56" s="58" t="s">
        <v>45</v>
      </c>
      <c r="F56" s="54">
        <v>40</v>
      </c>
      <c r="G56" s="77">
        <v>2.64</v>
      </c>
      <c r="H56" s="77">
        <v>0.48</v>
      </c>
      <c r="I56" s="77">
        <v>13.36</v>
      </c>
      <c r="J56" s="77">
        <v>68.319999999999993</v>
      </c>
      <c r="K56" s="74" t="s">
        <v>50</v>
      </c>
      <c r="L56" s="82">
        <v>4.7200000000000006</v>
      </c>
    </row>
    <row r="57" spans="1:12" ht="15" x14ac:dyDescent="0.25">
      <c r="A57" s="23"/>
      <c r="B57" s="15"/>
      <c r="C57" s="11"/>
      <c r="D57" s="7"/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/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23.1</v>
      </c>
      <c r="H61" s="19">
        <f t="shared" ref="H61" si="23">SUM(H52:H60)</f>
        <v>23.7</v>
      </c>
      <c r="I61" s="19">
        <f t="shared" ref="I61" si="24">SUM(I52:I60)</f>
        <v>99.873333333333292</v>
      </c>
      <c r="J61" s="19">
        <f t="shared" ref="J61:L61" si="25">SUM(J52:J60)</f>
        <v>705.19</v>
      </c>
      <c r="K61" s="25"/>
      <c r="L61" s="19">
        <f t="shared" si="25"/>
        <v>74.17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14" t="s">
        <v>4</v>
      </c>
      <c r="D62" s="115"/>
      <c r="E62" s="31"/>
      <c r="F62" s="32">
        <f>F51+F61</f>
        <v>1200</v>
      </c>
      <c r="G62" s="32">
        <f t="shared" ref="G62" si="26">G51+G61</f>
        <v>38.501604938271612</v>
      </c>
      <c r="H62" s="32">
        <f t="shared" ref="H62" si="27">H51+H61</f>
        <v>39.5049382716049</v>
      </c>
      <c r="I62" s="32">
        <f t="shared" ref="I62" si="28">I51+I61</f>
        <v>166.87024691358019</v>
      </c>
      <c r="J62" s="32">
        <f t="shared" ref="J62:L62" si="29">J51+J61</f>
        <v>1177.0300000000002</v>
      </c>
      <c r="K62" s="32"/>
      <c r="L62" s="32">
        <f t="shared" si="29"/>
        <v>148.34</v>
      </c>
    </row>
    <row r="63" spans="1:12" ht="15.75" x14ac:dyDescent="0.25">
      <c r="A63" s="20">
        <v>1</v>
      </c>
      <c r="B63" s="21">
        <v>4</v>
      </c>
      <c r="C63" s="22" t="s">
        <v>20</v>
      </c>
      <c r="D63" s="5" t="s">
        <v>21</v>
      </c>
      <c r="E63" s="77" t="s">
        <v>53</v>
      </c>
      <c r="F63" s="95">
        <v>105</v>
      </c>
      <c r="G63" s="93">
        <f>11.73-7.39</f>
        <v>4.3400000000000007</v>
      </c>
      <c r="H63" s="93">
        <f>15.4866666666667-8.66</f>
        <v>6.8266666666667</v>
      </c>
      <c r="I63" s="93">
        <v>11.73</v>
      </c>
      <c r="J63" s="93">
        <v>125.72</v>
      </c>
      <c r="K63" s="57">
        <v>234</v>
      </c>
      <c r="L63" s="69">
        <f>49.97-2.4-4.34</f>
        <v>43.230000000000004</v>
      </c>
    </row>
    <row r="64" spans="1:12" ht="15.75" x14ac:dyDescent="0.25">
      <c r="A64" s="23"/>
      <c r="B64" s="15"/>
      <c r="C64" s="11"/>
      <c r="D64" s="6" t="s">
        <v>23</v>
      </c>
      <c r="E64" s="58" t="s">
        <v>56</v>
      </c>
      <c r="F64" s="83">
        <v>30</v>
      </c>
      <c r="G64" s="58">
        <v>2.37</v>
      </c>
      <c r="H64" s="58">
        <v>0.3</v>
      </c>
      <c r="I64" s="58">
        <v>14.49</v>
      </c>
      <c r="J64" s="58">
        <v>70.14</v>
      </c>
      <c r="K64" s="74" t="s">
        <v>51</v>
      </c>
      <c r="L64" s="69">
        <v>6.57</v>
      </c>
    </row>
    <row r="65" spans="1:12" ht="15.75" x14ac:dyDescent="0.25">
      <c r="A65" s="23"/>
      <c r="B65" s="15"/>
      <c r="C65" s="11"/>
      <c r="D65" s="7" t="s">
        <v>22</v>
      </c>
      <c r="E65" s="63" t="s">
        <v>39</v>
      </c>
      <c r="F65" s="64">
        <v>200</v>
      </c>
      <c r="G65" s="58">
        <v>0.1</v>
      </c>
      <c r="H65" s="58">
        <v>0</v>
      </c>
      <c r="I65" s="58">
        <v>20.2</v>
      </c>
      <c r="J65" s="58">
        <v>81.2</v>
      </c>
      <c r="K65" s="57">
        <v>300</v>
      </c>
      <c r="L65" s="69">
        <v>2.67</v>
      </c>
    </row>
    <row r="66" spans="1:12" ht="15.75" x14ac:dyDescent="0.25">
      <c r="A66" s="23"/>
      <c r="B66" s="15"/>
      <c r="C66" s="11"/>
      <c r="D66" s="7" t="s">
        <v>23</v>
      </c>
      <c r="E66" s="53" t="s">
        <v>69</v>
      </c>
      <c r="F66" s="86" t="s">
        <v>70</v>
      </c>
      <c r="G66" s="77">
        <v>6.8</v>
      </c>
      <c r="H66" s="78">
        <v>8.5</v>
      </c>
      <c r="I66" s="77">
        <v>22.3</v>
      </c>
      <c r="J66" s="77">
        <v>192.9</v>
      </c>
      <c r="K66" s="74" t="s">
        <v>71</v>
      </c>
      <c r="L66" s="69">
        <f>11+2.63</f>
        <v>13.629999999999999</v>
      </c>
    </row>
    <row r="67" spans="1:12" ht="15.75" x14ac:dyDescent="0.25">
      <c r="A67" s="23"/>
      <c r="B67" s="15"/>
      <c r="C67" s="11"/>
      <c r="D67" s="7" t="s">
        <v>24</v>
      </c>
      <c r="E67" s="58" t="s">
        <v>40</v>
      </c>
      <c r="F67" s="54">
        <v>65</v>
      </c>
      <c r="G67" s="56">
        <v>0.78975000000000017</v>
      </c>
      <c r="H67" s="56">
        <v>0.17550000000000002</v>
      </c>
      <c r="I67" s="56">
        <v>2.0117500000000001</v>
      </c>
      <c r="J67" s="56">
        <v>12.787666666666667</v>
      </c>
      <c r="K67" s="74" t="s">
        <v>54</v>
      </c>
      <c r="L67" s="69">
        <f>7.9+0.17</f>
        <v>8.07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400</v>
      </c>
      <c r="G70" s="19">
        <f t="shared" ref="G70" si="30">SUM(G63:G69)</f>
        <v>14.399749999999999</v>
      </c>
      <c r="H70" s="19">
        <f t="shared" ref="H70" si="31">SUM(H63:H69)</f>
        <v>15.8021666666667</v>
      </c>
      <c r="I70" s="19">
        <f t="shared" ref="I70" si="32">SUM(I63:I69)</f>
        <v>70.731750000000005</v>
      </c>
      <c r="J70" s="19">
        <f t="shared" ref="J70:L70" si="33">SUM(J63:J69)</f>
        <v>482.7476666666667</v>
      </c>
      <c r="K70" s="25"/>
      <c r="L70" s="19">
        <f t="shared" si="33"/>
        <v>74.170000000000016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.75" x14ac:dyDescent="0.25">
      <c r="A72" s="23"/>
      <c r="B72" s="15"/>
      <c r="C72" s="11"/>
      <c r="D72" s="7" t="s">
        <v>27</v>
      </c>
      <c r="E72" s="72" t="s">
        <v>80</v>
      </c>
      <c r="F72" s="73">
        <v>250</v>
      </c>
      <c r="G72" s="96">
        <v>7.3</v>
      </c>
      <c r="H72" s="96">
        <v>7.4</v>
      </c>
      <c r="I72" s="96">
        <f>30.8-13</f>
        <v>17.8</v>
      </c>
      <c r="J72" s="96">
        <v>167</v>
      </c>
      <c r="K72" s="97">
        <v>65</v>
      </c>
      <c r="L72" s="69">
        <v>14.66</v>
      </c>
    </row>
    <row r="73" spans="1:12" ht="15.75" x14ac:dyDescent="0.25">
      <c r="A73" s="23"/>
      <c r="B73" s="15"/>
      <c r="C73" s="11"/>
      <c r="D73" s="7" t="s">
        <v>28</v>
      </c>
      <c r="E73" s="63" t="s">
        <v>55</v>
      </c>
      <c r="F73" s="64">
        <v>150</v>
      </c>
      <c r="G73" s="98">
        <v>4.12</v>
      </c>
      <c r="H73" s="98">
        <f>15.64-8.2</f>
        <v>7.4400000000000013</v>
      </c>
      <c r="I73" s="98">
        <v>9.8699999999999992</v>
      </c>
      <c r="J73" s="98">
        <v>122.92</v>
      </c>
      <c r="K73" s="97">
        <v>259</v>
      </c>
      <c r="L73" s="69">
        <f>38-0.25-0.8</f>
        <v>36.950000000000003</v>
      </c>
    </row>
    <row r="74" spans="1:12" ht="15.75" x14ac:dyDescent="0.25">
      <c r="A74" s="23"/>
      <c r="B74" s="15"/>
      <c r="C74" s="11"/>
      <c r="D74" s="7" t="s">
        <v>29</v>
      </c>
      <c r="E74" s="96" t="s">
        <v>68</v>
      </c>
      <c r="F74" s="57">
        <v>200</v>
      </c>
      <c r="G74" s="75">
        <v>2.1</v>
      </c>
      <c r="H74" s="75">
        <v>0</v>
      </c>
      <c r="I74" s="75">
        <f>10.8+0.24</f>
        <v>11.040000000000001</v>
      </c>
      <c r="J74" s="75">
        <v>52.56</v>
      </c>
      <c r="K74" s="97">
        <v>319</v>
      </c>
      <c r="L74" s="69">
        <v>5.39</v>
      </c>
    </row>
    <row r="75" spans="1:12" ht="15.75" x14ac:dyDescent="0.25">
      <c r="A75" s="23"/>
      <c r="B75" s="15"/>
      <c r="C75" s="11"/>
      <c r="D75" s="7" t="s">
        <v>72</v>
      </c>
      <c r="E75" s="53" t="s">
        <v>69</v>
      </c>
      <c r="F75" s="54" t="s">
        <v>70</v>
      </c>
      <c r="G75" s="77">
        <v>7.8</v>
      </c>
      <c r="H75" s="78">
        <v>8.5</v>
      </c>
      <c r="I75" s="77">
        <v>52.3</v>
      </c>
      <c r="J75" s="77">
        <v>321</v>
      </c>
      <c r="K75" s="74" t="s">
        <v>71</v>
      </c>
      <c r="L75" s="69">
        <f>11+2.63</f>
        <v>13.629999999999999</v>
      </c>
    </row>
    <row r="76" spans="1:12" ht="15.75" x14ac:dyDescent="0.25">
      <c r="A76" s="23"/>
      <c r="B76" s="15"/>
      <c r="C76" s="11"/>
      <c r="D76" s="7" t="s">
        <v>32</v>
      </c>
      <c r="E76" s="58" t="s">
        <v>45</v>
      </c>
      <c r="F76" s="54">
        <v>30</v>
      </c>
      <c r="G76" s="77">
        <v>1.98</v>
      </c>
      <c r="H76" s="78">
        <v>0.36</v>
      </c>
      <c r="I76" s="77">
        <v>10.02</v>
      </c>
      <c r="J76" s="77">
        <v>51.24</v>
      </c>
      <c r="K76" s="74" t="s">
        <v>50</v>
      </c>
      <c r="L76" s="69">
        <v>3.54</v>
      </c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630</v>
      </c>
      <c r="G80" s="19">
        <f t="shared" ref="G80" si="34">SUM(G71:G79)</f>
        <v>23.3</v>
      </c>
      <c r="H80" s="19">
        <f t="shared" ref="H80" si="35">SUM(H71:H79)</f>
        <v>23.700000000000003</v>
      </c>
      <c r="I80" s="19">
        <f t="shared" ref="I80" si="36">SUM(I71:I79)</f>
        <v>101.02999999999999</v>
      </c>
      <c r="J80" s="19">
        <f t="shared" ref="J80:L80" si="37">SUM(J71:J79)</f>
        <v>714.72</v>
      </c>
      <c r="K80" s="25"/>
      <c r="L80" s="19">
        <f t="shared" si="37"/>
        <v>74.17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14" t="s">
        <v>4</v>
      </c>
      <c r="D81" s="115"/>
      <c r="E81" s="31"/>
      <c r="F81" s="32">
        <f>F70+F80</f>
        <v>1030</v>
      </c>
      <c r="G81" s="32">
        <f t="shared" ref="G81" si="38">G70+G80</f>
        <v>37.699750000000002</v>
      </c>
      <c r="H81" s="32">
        <f t="shared" ref="H81" si="39">H70+H80</f>
        <v>39.502166666666703</v>
      </c>
      <c r="I81" s="32">
        <f t="shared" ref="I81" si="40">I70+I80</f>
        <v>171.76175000000001</v>
      </c>
      <c r="J81" s="32">
        <f t="shared" ref="J81:L81" si="41">J70+J80</f>
        <v>1197.4676666666667</v>
      </c>
      <c r="K81" s="32"/>
      <c r="L81" s="32">
        <f t="shared" si="41"/>
        <v>148.34000000000003</v>
      </c>
    </row>
    <row r="82" spans="1:12" ht="15.75" x14ac:dyDescent="0.25">
      <c r="A82" s="20">
        <v>1</v>
      </c>
      <c r="B82" s="21">
        <v>5</v>
      </c>
      <c r="C82" s="22" t="s">
        <v>20</v>
      </c>
      <c r="D82" s="5" t="s">
        <v>21</v>
      </c>
      <c r="E82" s="72" t="s">
        <v>81</v>
      </c>
      <c r="F82" s="73">
        <v>90</v>
      </c>
      <c r="G82" s="93">
        <v>4.0199999999999996</v>
      </c>
      <c r="H82" s="93">
        <v>7.3400000000000007</v>
      </c>
      <c r="I82" s="93">
        <v>7.1</v>
      </c>
      <c r="J82" s="93">
        <v>110.54</v>
      </c>
      <c r="K82" s="97">
        <v>96</v>
      </c>
      <c r="L82" s="99">
        <f>32.45+2.63+6.52-4.32-1.99</f>
        <v>35.290000000000006</v>
      </c>
    </row>
    <row r="83" spans="1:12" ht="15.75" x14ac:dyDescent="0.25">
      <c r="A83" s="23"/>
      <c r="B83" s="15"/>
      <c r="C83" s="11"/>
      <c r="D83" s="6" t="s">
        <v>29</v>
      </c>
      <c r="E83" s="58" t="s">
        <v>60</v>
      </c>
      <c r="F83" s="54">
        <v>150</v>
      </c>
      <c r="G83" s="70">
        <v>3.72</v>
      </c>
      <c r="H83" s="70">
        <f>8.16-2.7</f>
        <v>5.46</v>
      </c>
      <c r="I83" s="70">
        <f>30.36-17.82</f>
        <v>12.54</v>
      </c>
      <c r="J83" s="71">
        <v>114.18</v>
      </c>
      <c r="K83" s="100" t="s">
        <v>46</v>
      </c>
      <c r="L83" s="101">
        <v>12</v>
      </c>
    </row>
    <row r="84" spans="1:12" ht="15.75" x14ac:dyDescent="0.25">
      <c r="A84" s="23"/>
      <c r="B84" s="15"/>
      <c r="C84" s="11"/>
      <c r="D84" s="7" t="s">
        <v>22</v>
      </c>
      <c r="E84" s="63" t="s">
        <v>82</v>
      </c>
      <c r="F84" s="64">
        <v>185</v>
      </c>
      <c r="G84" s="56">
        <v>1.8900000000000001</v>
      </c>
      <c r="H84" s="56">
        <v>0</v>
      </c>
      <c r="I84" s="56">
        <v>9.9360000000000017</v>
      </c>
      <c r="J84" s="56">
        <v>47.304000000000009</v>
      </c>
      <c r="K84" s="97">
        <v>302</v>
      </c>
      <c r="L84" s="99">
        <v>5.39</v>
      </c>
    </row>
    <row r="85" spans="1:12" ht="15.75" x14ac:dyDescent="0.25">
      <c r="A85" s="23"/>
      <c r="B85" s="15"/>
      <c r="C85" s="11"/>
      <c r="D85" s="7" t="s">
        <v>72</v>
      </c>
      <c r="E85" s="53" t="s">
        <v>83</v>
      </c>
      <c r="F85" s="54">
        <v>30</v>
      </c>
      <c r="G85" s="77">
        <v>2.34</v>
      </c>
      <c r="H85" s="78">
        <v>2.5500000000000003</v>
      </c>
      <c r="I85" s="77">
        <v>15.690000000000001</v>
      </c>
      <c r="J85" s="77">
        <v>96.3</v>
      </c>
      <c r="K85" s="74" t="s">
        <v>54</v>
      </c>
      <c r="L85" s="69">
        <f>13.63</f>
        <v>13.63</v>
      </c>
    </row>
    <row r="86" spans="1:12" ht="15.75" x14ac:dyDescent="0.25">
      <c r="A86" s="23"/>
      <c r="B86" s="15"/>
      <c r="C86" s="11"/>
      <c r="D86" s="7" t="s">
        <v>23</v>
      </c>
      <c r="E86" s="58" t="s">
        <v>56</v>
      </c>
      <c r="F86" s="54">
        <v>45</v>
      </c>
      <c r="G86" s="78">
        <v>3.5550000000000002</v>
      </c>
      <c r="H86" s="77">
        <v>0.45</v>
      </c>
      <c r="I86" s="78">
        <v>21.734999999999999</v>
      </c>
      <c r="J86" s="77">
        <v>105.21000000000001</v>
      </c>
      <c r="K86" s="74" t="s">
        <v>51</v>
      </c>
      <c r="L86" s="69">
        <v>7.86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15.525</v>
      </c>
      <c r="H89" s="19">
        <f t="shared" ref="H89" si="43">SUM(H82:H88)</f>
        <v>15.8</v>
      </c>
      <c r="I89" s="19">
        <f t="shared" ref="I89" si="44">SUM(I82:I88)</f>
        <v>67.001000000000005</v>
      </c>
      <c r="J89" s="19">
        <f t="shared" ref="J89:L89" si="45">SUM(J82:J88)</f>
        <v>473.53400000000011</v>
      </c>
      <c r="K89" s="25"/>
      <c r="L89" s="19">
        <f t="shared" si="45"/>
        <v>74.17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.75" x14ac:dyDescent="0.25">
      <c r="A91" s="23"/>
      <c r="B91" s="15"/>
      <c r="C91" s="11"/>
      <c r="D91" s="7" t="s">
        <v>27</v>
      </c>
      <c r="E91" s="102" t="s">
        <v>57</v>
      </c>
      <c r="F91" s="81">
        <v>220</v>
      </c>
      <c r="G91" s="70">
        <f>6.58+2.98</f>
        <v>9.56</v>
      </c>
      <c r="H91" s="70">
        <v>7.2</v>
      </c>
      <c r="I91" s="70">
        <v>29.8</v>
      </c>
      <c r="J91" s="70">
        <v>222.24</v>
      </c>
      <c r="K91" s="97">
        <v>58</v>
      </c>
      <c r="L91" s="82">
        <f>17.5+2.63-1.18</f>
        <v>18.95</v>
      </c>
    </row>
    <row r="92" spans="1:12" ht="15.75" x14ac:dyDescent="0.25">
      <c r="A92" s="23"/>
      <c r="B92" s="15"/>
      <c r="C92" s="11"/>
      <c r="D92" s="7" t="s">
        <v>28</v>
      </c>
      <c r="E92" s="79" t="s">
        <v>84</v>
      </c>
      <c r="F92" s="64">
        <v>90</v>
      </c>
      <c r="G92" s="94">
        <v>6.9</v>
      </c>
      <c r="H92" s="94">
        <v>10.1</v>
      </c>
      <c r="I92" s="94">
        <f>8.7+6</f>
        <v>14.7</v>
      </c>
      <c r="J92" s="94">
        <v>177.3</v>
      </c>
      <c r="K92" s="97">
        <v>110</v>
      </c>
      <c r="L92" s="103">
        <v>30.5</v>
      </c>
    </row>
    <row r="93" spans="1:12" ht="15.75" x14ac:dyDescent="0.25">
      <c r="A93" s="23"/>
      <c r="B93" s="15"/>
      <c r="C93" s="11"/>
      <c r="D93" s="7" t="s">
        <v>29</v>
      </c>
      <c r="E93" s="79" t="s">
        <v>85</v>
      </c>
      <c r="F93" s="64">
        <v>150</v>
      </c>
      <c r="G93" s="56">
        <v>3.5</v>
      </c>
      <c r="H93" s="56">
        <v>6.5</v>
      </c>
      <c r="I93" s="56">
        <v>15</v>
      </c>
      <c r="J93" s="56">
        <v>132.5</v>
      </c>
      <c r="K93" s="97">
        <v>227</v>
      </c>
      <c r="L93" s="103">
        <v>12</v>
      </c>
    </row>
    <row r="94" spans="1:12" ht="15.75" x14ac:dyDescent="0.25">
      <c r="A94" s="23"/>
      <c r="B94" s="15"/>
      <c r="C94" s="11"/>
      <c r="D94" s="7" t="s">
        <v>30</v>
      </c>
      <c r="E94" s="58" t="s">
        <v>44</v>
      </c>
      <c r="F94" s="54">
        <v>200</v>
      </c>
      <c r="G94" s="75">
        <v>0.5</v>
      </c>
      <c r="H94" s="75">
        <v>0.1</v>
      </c>
      <c r="I94" s="75">
        <v>23.9</v>
      </c>
      <c r="J94" s="75">
        <v>98.5</v>
      </c>
      <c r="K94" s="57">
        <v>310</v>
      </c>
      <c r="L94" s="69">
        <v>8</v>
      </c>
    </row>
    <row r="95" spans="1:12" ht="15.75" x14ac:dyDescent="0.25">
      <c r="A95" s="23"/>
      <c r="B95" s="15"/>
      <c r="C95" s="11"/>
      <c r="D95" s="7" t="s">
        <v>31</v>
      </c>
      <c r="E95" s="58" t="s">
        <v>45</v>
      </c>
      <c r="F95" s="54">
        <v>40</v>
      </c>
      <c r="G95" s="77">
        <v>2.64</v>
      </c>
      <c r="H95" s="77">
        <v>0.48</v>
      </c>
      <c r="I95" s="77">
        <v>13.36</v>
      </c>
      <c r="J95" s="77">
        <v>68.319999999999993</v>
      </c>
      <c r="K95" s="100" t="s">
        <v>50</v>
      </c>
      <c r="L95" s="82">
        <v>4.72</v>
      </c>
    </row>
    <row r="96" spans="1:12" ht="15" x14ac:dyDescent="0.25">
      <c r="A96" s="23"/>
      <c r="B96" s="15"/>
      <c r="C96" s="11"/>
      <c r="D96" s="7"/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23.1</v>
      </c>
      <c r="H99" s="19">
        <f t="shared" ref="H99" si="47">SUM(H90:H98)</f>
        <v>24.380000000000003</v>
      </c>
      <c r="I99" s="19">
        <f t="shared" ref="I99" si="48">SUM(I90:I98)</f>
        <v>96.76</v>
      </c>
      <c r="J99" s="19">
        <f t="shared" ref="J99:L99" si="49">SUM(J90:J98)</f>
        <v>698.8599999999999</v>
      </c>
      <c r="K99" s="25"/>
      <c r="L99" s="19">
        <f t="shared" si="49"/>
        <v>74.17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14" t="s">
        <v>4</v>
      </c>
      <c r="D100" s="115"/>
      <c r="E100" s="31"/>
      <c r="F100" s="32">
        <f>F89+F99</f>
        <v>1200</v>
      </c>
      <c r="G100" s="32">
        <f t="shared" ref="G100" si="50">G89+G99</f>
        <v>38.625</v>
      </c>
      <c r="H100" s="32">
        <f t="shared" ref="H100" si="51">H89+H99</f>
        <v>40.180000000000007</v>
      </c>
      <c r="I100" s="32">
        <f t="shared" ref="I100" si="52">I89+I99</f>
        <v>163.76100000000002</v>
      </c>
      <c r="J100" s="32">
        <f t="shared" ref="J100:L100" si="53">J89+J99</f>
        <v>1172.394</v>
      </c>
      <c r="K100" s="32"/>
      <c r="L100" s="32">
        <f t="shared" si="53"/>
        <v>148.34</v>
      </c>
    </row>
    <row r="101" spans="1:12" ht="15.75" x14ac:dyDescent="0.25">
      <c r="A101" s="20">
        <v>2</v>
      </c>
      <c r="B101" s="21">
        <v>1</v>
      </c>
      <c r="C101" s="22" t="s">
        <v>20</v>
      </c>
      <c r="D101" s="5" t="s">
        <v>21</v>
      </c>
      <c r="E101" s="58" t="s">
        <v>58</v>
      </c>
      <c r="F101" s="104">
        <v>250</v>
      </c>
      <c r="G101" s="56">
        <v>10.131604938271609</v>
      </c>
      <c r="H101" s="56">
        <v>9.74</v>
      </c>
      <c r="I101" s="56">
        <v>32.61</v>
      </c>
      <c r="J101" s="90">
        <v>258.63</v>
      </c>
      <c r="K101" s="57">
        <v>208</v>
      </c>
      <c r="L101" s="82">
        <f>30-0.94+1.94</f>
        <v>31</v>
      </c>
    </row>
    <row r="102" spans="1:12" ht="15.75" x14ac:dyDescent="0.25">
      <c r="A102" s="23"/>
      <c r="B102" s="15"/>
      <c r="C102" s="11"/>
      <c r="D102" s="7" t="s">
        <v>22</v>
      </c>
      <c r="E102" s="63" t="s">
        <v>76</v>
      </c>
      <c r="F102" s="104">
        <v>200</v>
      </c>
      <c r="G102" s="58">
        <v>3.2</v>
      </c>
      <c r="H102" s="58">
        <v>7.3</v>
      </c>
      <c r="I102" s="58">
        <v>20.2</v>
      </c>
      <c r="J102" s="58">
        <v>159.30000000000001</v>
      </c>
      <c r="K102" s="57">
        <v>304</v>
      </c>
      <c r="L102" s="82">
        <v>14.42</v>
      </c>
    </row>
    <row r="103" spans="1:12" ht="15.75" x14ac:dyDescent="0.25">
      <c r="A103" s="23"/>
      <c r="B103" s="15"/>
      <c r="C103" s="11"/>
      <c r="D103" s="7" t="s">
        <v>26</v>
      </c>
      <c r="E103" s="58" t="s">
        <v>74</v>
      </c>
      <c r="F103" s="104">
        <v>50</v>
      </c>
      <c r="G103" s="58">
        <v>2.37</v>
      </c>
      <c r="H103" s="58">
        <v>0.3</v>
      </c>
      <c r="I103" s="58">
        <v>14.49</v>
      </c>
      <c r="J103" s="58">
        <v>70.14</v>
      </c>
      <c r="K103" s="74" t="s">
        <v>75</v>
      </c>
      <c r="L103" s="69">
        <f>25.94+1.63+1.18</f>
        <v>28.75</v>
      </c>
    </row>
    <row r="104" spans="1:12" ht="15" x14ac:dyDescent="0.25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15.701604938271611</v>
      </c>
      <c r="H108" s="19">
        <f t="shared" si="54"/>
        <v>17.34</v>
      </c>
      <c r="I108" s="19">
        <f t="shared" si="54"/>
        <v>67.3</v>
      </c>
      <c r="J108" s="19">
        <f t="shared" si="54"/>
        <v>488.07</v>
      </c>
      <c r="K108" s="25"/>
      <c r="L108" s="19">
        <f t="shared" ref="L108" si="55">SUM(L101:L107)</f>
        <v>74.17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31.5" x14ac:dyDescent="0.25">
      <c r="A110" s="23"/>
      <c r="B110" s="15"/>
      <c r="C110" s="11"/>
      <c r="D110" s="7" t="s">
        <v>27</v>
      </c>
      <c r="E110" s="110" t="s">
        <v>86</v>
      </c>
      <c r="F110" s="111">
        <v>250</v>
      </c>
      <c r="G110" s="112">
        <v>13.65</v>
      </c>
      <c r="H110" s="112">
        <v>13.87</v>
      </c>
      <c r="I110" s="112">
        <v>44.8</v>
      </c>
      <c r="J110" s="113">
        <v>358.63</v>
      </c>
      <c r="K110" s="57">
        <v>122</v>
      </c>
      <c r="L110" s="106">
        <f>15.65+2.63+1.35</f>
        <v>19.630000000000003</v>
      </c>
    </row>
    <row r="111" spans="1:12" ht="15.75" x14ac:dyDescent="0.25">
      <c r="A111" s="23"/>
      <c r="B111" s="15"/>
      <c r="C111" s="11"/>
      <c r="D111" s="7" t="s">
        <v>28</v>
      </c>
      <c r="E111" s="63" t="s">
        <v>59</v>
      </c>
      <c r="F111" s="64">
        <v>150</v>
      </c>
      <c r="G111" s="69">
        <v>4.5</v>
      </c>
      <c r="H111" s="69">
        <v>6.8</v>
      </c>
      <c r="I111" s="69">
        <v>11.06</v>
      </c>
      <c r="J111" s="69">
        <v>123.44</v>
      </c>
      <c r="K111" s="57">
        <v>136</v>
      </c>
      <c r="L111" s="101">
        <v>34.15</v>
      </c>
    </row>
    <row r="112" spans="1:12" ht="15.75" x14ac:dyDescent="0.25">
      <c r="A112" s="23"/>
      <c r="B112" s="15"/>
      <c r="C112" s="11"/>
      <c r="D112" s="7" t="s">
        <v>30</v>
      </c>
      <c r="E112" s="58" t="s">
        <v>44</v>
      </c>
      <c r="F112" s="54">
        <v>200</v>
      </c>
      <c r="G112" s="75">
        <v>0.5</v>
      </c>
      <c r="H112" s="75">
        <v>0.1</v>
      </c>
      <c r="I112" s="75">
        <v>23.9</v>
      </c>
      <c r="J112" s="75">
        <v>98.5</v>
      </c>
      <c r="K112" s="57">
        <v>310</v>
      </c>
      <c r="L112" s="99">
        <v>8</v>
      </c>
    </row>
    <row r="113" spans="1:12" ht="15.75" x14ac:dyDescent="0.25">
      <c r="A113" s="23"/>
      <c r="B113" s="15"/>
      <c r="C113" s="11"/>
      <c r="D113" s="7" t="s">
        <v>32</v>
      </c>
      <c r="E113" s="58" t="s">
        <v>45</v>
      </c>
      <c r="F113" s="54">
        <v>30</v>
      </c>
      <c r="G113" s="77">
        <v>1.98</v>
      </c>
      <c r="H113" s="78">
        <v>0.36</v>
      </c>
      <c r="I113" s="77">
        <v>10.02</v>
      </c>
      <c r="J113" s="77">
        <v>51.24</v>
      </c>
      <c r="K113" s="74" t="s">
        <v>50</v>
      </c>
      <c r="L113" s="101">
        <v>3.54</v>
      </c>
    </row>
    <row r="114" spans="1:12" ht="15.75" x14ac:dyDescent="0.25">
      <c r="A114" s="23"/>
      <c r="B114" s="15"/>
      <c r="C114" s="11"/>
      <c r="D114" s="7" t="s">
        <v>31</v>
      </c>
      <c r="E114" s="53" t="s">
        <v>69</v>
      </c>
      <c r="F114" s="54" t="s">
        <v>87</v>
      </c>
      <c r="G114" s="69">
        <f>G92/100*70</f>
        <v>4.83</v>
      </c>
      <c r="H114" s="69">
        <f>H92/100*70</f>
        <v>7.0699999999999994</v>
      </c>
      <c r="I114" s="69">
        <f>I92/100*70</f>
        <v>10.29</v>
      </c>
      <c r="J114" s="69">
        <f>J92/100*70</f>
        <v>124.11000000000001</v>
      </c>
      <c r="K114" s="74" t="s">
        <v>71</v>
      </c>
      <c r="L114" s="69">
        <f>11-2.15</f>
        <v>8.85</v>
      </c>
    </row>
    <row r="115" spans="1:12" ht="15" x14ac:dyDescent="0.25">
      <c r="A115" s="23"/>
      <c r="B115" s="15"/>
      <c r="C115" s="11"/>
      <c r="D115" s="7"/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630</v>
      </c>
      <c r="G118" s="19">
        <f t="shared" ref="G118:J118" si="56">SUM(G109:G117)</f>
        <v>25.46</v>
      </c>
      <c r="H118" s="19">
        <f t="shared" si="56"/>
        <v>28.2</v>
      </c>
      <c r="I118" s="19">
        <f t="shared" si="56"/>
        <v>100.07</v>
      </c>
      <c r="J118" s="19">
        <f t="shared" si="56"/>
        <v>755.92</v>
      </c>
      <c r="K118" s="25"/>
      <c r="L118" s="19">
        <f t="shared" ref="L118" si="57">SUM(L109:L117)</f>
        <v>74.17</v>
      </c>
    </row>
    <row r="119" spans="1:12" ht="15.75" thickBot="1" x14ac:dyDescent="0.25">
      <c r="A119" s="29">
        <f>A101</f>
        <v>2</v>
      </c>
      <c r="B119" s="30">
        <f>B101</f>
        <v>1</v>
      </c>
      <c r="C119" s="114" t="s">
        <v>4</v>
      </c>
      <c r="D119" s="115"/>
      <c r="E119" s="31"/>
      <c r="F119" s="32">
        <f>F108+F118</f>
        <v>1130</v>
      </c>
      <c r="G119" s="32">
        <f t="shared" ref="G119" si="58">G108+G118</f>
        <v>41.161604938271608</v>
      </c>
      <c r="H119" s="32">
        <f t="shared" ref="H119" si="59">H108+H118</f>
        <v>45.54</v>
      </c>
      <c r="I119" s="32">
        <f t="shared" ref="I119" si="60">I108+I118</f>
        <v>167.37</v>
      </c>
      <c r="J119" s="32">
        <f t="shared" ref="J119:L119" si="61">J108+J118</f>
        <v>1243.99</v>
      </c>
      <c r="K119" s="32"/>
      <c r="L119" s="32">
        <f t="shared" si="61"/>
        <v>148.34</v>
      </c>
    </row>
    <row r="120" spans="1:12" ht="31.5" x14ac:dyDescent="0.25">
      <c r="A120" s="14">
        <v>2</v>
      </c>
      <c r="B120" s="15">
        <v>2</v>
      </c>
      <c r="C120" s="22" t="s">
        <v>20</v>
      </c>
      <c r="D120" s="5" t="s">
        <v>21</v>
      </c>
      <c r="E120" s="53" t="s">
        <v>88</v>
      </c>
      <c r="F120" s="81">
        <v>130</v>
      </c>
      <c r="G120" s="58">
        <f>11.6-2.28</f>
        <v>9.32</v>
      </c>
      <c r="H120" s="58">
        <v>15.2</v>
      </c>
      <c r="I120" s="58">
        <f>32.67+5.26</f>
        <v>37.93</v>
      </c>
      <c r="J120" s="58">
        <v>325.8</v>
      </c>
      <c r="K120" s="57">
        <v>241</v>
      </c>
      <c r="L120" s="105">
        <f>41.2+0.7-5.02</f>
        <v>36.88000000000001</v>
      </c>
    </row>
    <row r="121" spans="1:12" ht="15.75" x14ac:dyDescent="0.25">
      <c r="A121" s="14"/>
      <c r="B121" s="15"/>
      <c r="C121" s="11"/>
      <c r="D121" s="7" t="s">
        <v>23</v>
      </c>
      <c r="E121" s="58" t="s">
        <v>56</v>
      </c>
      <c r="F121" s="54">
        <v>30</v>
      </c>
      <c r="G121" s="58">
        <v>2.37</v>
      </c>
      <c r="H121" s="58">
        <v>0.3</v>
      </c>
      <c r="I121" s="58">
        <v>14.49</v>
      </c>
      <c r="J121" s="58">
        <v>70.14</v>
      </c>
      <c r="K121" s="74" t="s">
        <v>51</v>
      </c>
      <c r="L121" s="106">
        <v>6.57</v>
      </c>
    </row>
    <row r="122" spans="1:12" ht="15.75" x14ac:dyDescent="0.25">
      <c r="A122" s="14"/>
      <c r="B122" s="15"/>
      <c r="C122" s="11"/>
      <c r="D122" s="7" t="s">
        <v>22</v>
      </c>
      <c r="E122" s="63" t="s">
        <v>82</v>
      </c>
      <c r="F122" s="64">
        <v>185</v>
      </c>
      <c r="G122" s="56">
        <v>1.8900000000000001</v>
      </c>
      <c r="H122" s="56">
        <v>0</v>
      </c>
      <c r="I122" s="56">
        <v>9.9360000000000017</v>
      </c>
      <c r="J122" s="56">
        <v>47.304000000000009</v>
      </c>
      <c r="K122" s="97">
        <v>302</v>
      </c>
      <c r="L122" s="106">
        <v>5.39</v>
      </c>
    </row>
    <row r="123" spans="1:12" ht="15.75" x14ac:dyDescent="0.25">
      <c r="A123" s="14"/>
      <c r="B123" s="15"/>
      <c r="C123" s="11"/>
      <c r="D123" s="7" t="s">
        <v>24</v>
      </c>
      <c r="E123" s="58" t="s">
        <v>64</v>
      </c>
      <c r="F123" s="86">
        <v>140</v>
      </c>
      <c r="G123" s="56">
        <v>1.8225000000000005</v>
      </c>
      <c r="H123" s="56">
        <v>0.40500000000000003</v>
      </c>
      <c r="I123" s="56">
        <v>4.6425000000000001</v>
      </c>
      <c r="J123" s="56">
        <v>29.51</v>
      </c>
      <c r="K123" s="57" t="s">
        <v>54</v>
      </c>
      <c r="L123" s="58">
        <f>28.5-4.8+1.63</f>
        <v>25.33</v>
      </c>
    </row>
    <row r="124" spans="1:12" ht="15" x14ac:dyDescent="0.25">
      <c r="A124" s="14"/>
      <c r="B124" s="15"/>
      <c r="C124" s="11"/>
      <c r="D124" s="7"/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485</v>
      </c>
      <c r="G127" s="19">
        <f t="shared" ref="G127:J127" si="62">SUM(G120:G126)</f>
        <v>15.402500000000002</v>
      </c>
      <c r="H127" s="19">
        <f t="shared" si="62"/>
        <v>15.904999999999999</v>
      </c>
      <c r="I127" s="19">
        <f t="shared" si="62"/>
        <v>66.998500000000007</v>
      </c>
      <c r="J127" s="19">
        <f t="shared" si="62"/>
        <v>472.75400000000002</v>
      </c>
      <c r="K127" s="25"/>
      <c r="L127" s="19">
        <f t="shared" ref="L127" si="63">SUM(L120:L126)</f>
        <v>74.170000000000016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x14ac:dyDescent="0.25">
      <c r="A129" s="14"/>
      <c r="B129" s="15"/>
      <c r="C129" s="11"/>
      <c r="D129" s="7" t="s">
        <v>27</v>
      </c>
      <c r="E129" s="70" t="s">
        <v>48</v>
      </c>
      <c r="F129" s="86">
        <v>230</v>
      </c>
      <c r="G129" s="87">
        <f>G54/220*230</f>
        <v>13.758181818181818</v>
      </c>
      <c r="H129" s="87">
        <f>H54/220*230</f>
        <v>14.657272727272728</v>
      </c>
      <c r="I129" s="87">
        <f>I54/220*230</f>
        <v>31.168484848484816</v>
      </c>
      <c r="J129" s="87">
        <f>J54/220*230</f>
        <v>311.61863636363637</v>
      </c>
      <c r="K129" s="97">
        <v>55</v>
      </c>
      <c r="L129" s="82">
        <f>13.5+2.63</f>
        <v>16.13</v>
      </c>
    </row>
    <row r="130" spans="1:12" ht="15.75" x14ac:dyDescent="0.25">
      <c r="A130" s="14"/>
      <c r="B130" s="15"/>
      <c r="C130" s="11"/>
      <c r="D130" s="7" t="s">
        <v>28</v>
      </c>
      <c r="E130" s="63" t="s">
        <v>89</v>
      </c>
      <c r="F130" s="64">
        <v>90</v>
      </c>
      <c r="G130" s="70">
        <f>8+3.17</f>
        <v>11.17</v>
      </c>
      <c r="H130" s="70">
        <f>8.2+0.59</f>
        <v>8.7899999999999991</v>
      </c>
      <c r="I130" s="70">
        <v>19.600000000000001</v>
      </c>
      <c r="J130" s="71">
        <v>202.19</v>
      </c>
      <c r="K130" s="97">
        <v>97</v>
      </c>
      <c r="L130" s="69">
        <v>32</v>
      </c>
    </row>
    <row r="131" spans="1:12" ht="15.75" x14ac:dyDescent="0.25">
      <c r="A131" s="14"/>
      <c r="B131" s="15"/>
      <c r="C131" s="11"/>
      <c r="D131" s="7" t="s">
        <v>29</v>
      </c>
      <c r="E131" s="58" t="s">
        <v>49</v>
      </c>
      <c r="F131" s="54">
        <v>150</v>
      </c>
      <c r="G131" s="75">
        <v>4.0999999999999996</v>
      </c>
      <c r="H131" s="75">
        <v>6.3</v>
      </c>
      <c r="I131" s="75">
        <v>34.200000000000003</v>
      </c>
      <c r="J131" s="75">
        <v>209.9</v>
      </c>
      <c r="K131" s="97">
        <v>146</v>
      </c>
      <c r="L131" s="82">
        <v>15</v>
      </c>
    </row>
    <row r="132" spans="1:12" ht="15.75" x14ac:dyDescent="0.25">
      <c r="A132" s="14"/>
      <c r="B132" s="15"/>
      <c r="C132" s="11"/>
      <c r="D132" s="7" t="s">
        <v>30</v>
      </c>
      <c r="E132" s="96" t="s">
        <v>52</v>
      </c>
      <c r="F132" s="57">
        <v>200</v>
      </c>
      <c r="G132" s="75">
        <v>0.2</v>
      </c>
      <c r="H132" s="75">
        <v>0.1</v>
      </c>
      <c r="I132" s="75">
        <v>26.3</v>
      </c>
      <c r="J132" s="96">
        <v>106.9</v>
      </c>
      <c r="K132" s="97">
        <v>311</v>
      </c>
      <c r="L132" s="69">
        <v>7.5</v>
      </c>
    </row>
    <row r="133" spans="1:12" ht="15.75" x14ac:dyDescent="0.25">
      <c r="A133" s="14"/>
      <c r="B133" s="15"/>
      <c r="C133" s="11"/>
      <c r="D133" s="7" t="s">
        <v>32</v>
      </c>
      <c r="E133" s="58" t="s">
        <v>45</v>
      </c>
      <c r="F133" s="54">
        <v>30</v>
      </c>
      <c r="G133" s="77">
        <v>1.98</v>
      </c>
      <c r="H133" s="78">
        <v>0.36</v>
      </c>
      <c r="I133" s="77">
        <v>10.02</v>
      </c>
      <c r="J133" s="77">
        <v>51.24</v>
      </c>
      <c r="K133" s="107" t="s">
        <v>50</v>
      </c>
      <c r="L133" s="82">
        <v>3.54</v>
      </c>
    </row>
    <row r="134" spans="1:12" ht="15" x14ac:dyDescent="0.25">
      <c r="A134" s="14"/>
      <c r="B134" s="15"/>
      <c r="C134" s="11"/>
      <c r="D134" s="7"/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31.208181818181821</v>
      </c>
      <c r="H137" s="19">
        <f t="shared" si="64"/>
        <v>30.207272727272727</v>
      </c>
      <c r="I137" s="19">
        <f t="shared" si="64"/>
        <v>121.28848484848481</v>
      </c>
      <c r="J137" s="19">
        <f t="shared" si="64"/>
        <v>881.84863636363639</v>
      </c>
      <c r="K137" s="25"/>
      <c r="L137" s="19">
        <f t="shared" ref="L137" si="65">SUM(L128:L136)</f>
        <v>74.17</v>
      </c>
    </row>
    <row r="138" spans="1:12" ht="15.75" thickBot="1" x14ac:dyDescent="0.25">
      <c r="A138" s="33">
        <f>A120</f>
        <v>2</v>
      </c>
      <c r="B138" s="33">
        <f>B120</f>
        <v>2</v>
      </c>
      <c r="C138" s="114" t="s">
        <v>4</v>
      </c>
      <c r="D138" s="115"/>
      <c r="E138" s="31"/>
      <c r="F138" s="32">
        <f>F127+F137</f>
        <v>1185</v>
      </c>
      <c r="G138" s="32">
        <f t="shared" ref="G138" si="66">G127+G137</f>
        <v>46.610681818181824</v>
      </c>
      <c r="H138" s="32">
        <f t="shared" ref="H138" si="67">H127+H137</f>
        <v>46.112272727272725</v>
      </c>
      <c r="I138" s="32">
        <f t="shared" ref="I138" si="68">I127+I137</f>
        <v>188.28698484848482</v>
      </c>
      <c r="J138" s="32">
        <f t="shared" ref="J138:L138" si="69">J127+J137</f>
        <v>1354.6026363636365</v>
      </c>
      <c r="K138" s="32"/>
      <c r="L138" s="32">
        <f t="shared" si="69"/>
        <v>148.34000000000003</v>
      </c>
    </row>
    <row r="139" spans="1:12" ht="15.75" x14ac:dyDescent="0.25">
      <c r="A139" s="20">
        <v>2</v>
      </c>
      <c r="B139" s="21">
        <v>3</v>
      </c>
      <c r="C139" s="22" t="s">
        <v>20</v>
      </c>
      <c r="D139" s="5" t="s">
        <v>21</v>
      </c>
      <c r="E139" s="53" t="s">
        <v>90</v>
      </c>
      <c r="F139" s="54">
        <v>150</v>
      </c>
      <c r="G139" s="55">
        <v>11.75</v>
      </c>
      <c r="H139" s="56">
        <v>15.3</v>
      </c>
      <c r="I139" s="56">
        <v>42.16</v>
      </c>
      <c r="J139" s="56">
        <v>353.34</v>
      </c>
      <c r="K139" s="57">
        <v>258</v>
      </c>
      <c r="L139" s="58">
        <v>46.17</v>
      </c>
    </row>
    <row r="140" spans="1:12" ht="15.75" x14ac:dyDescent="0.25">
      <c r="A140" s="23"/>
      <c r="B140" s="15"/>
      <c r="C140" s="11"/>
      <c r="D140" s="7" t="s">
        <v>22</v>
      </c>
      <c r="E140" s="63" t="s">
        <v>39</v>
      </c>
      <c r="F140" s="64">
        <v>200</v>
      </c>
      <c r="G140" s="58">
        <v>0.1</v>
      </c>
      <c r="H140" s="58">
        <v>0</v>
      </c>
      <c r="I140" s="58">
        <v>20.2</v>
      </c>
      <c r="J140" s="58">
        <v>81.2</v>
      </c>
      <c r="K140" s="57">
        <v>300</v>
      </c>
      <c r="L140" s="69">
        <v>2.67</v>
      </c>
    </row>
    <row r="141" spans="1:12" ht="15.75" x14ac:dyDescent="0.25">
      <c r="A141" s="23"/>
      <c r="B141" s="15"/>
      <c r="C141" s="11"/>
      <c r="D141" s="7" t="s">
        <v>24</v>
      </c>
      <c r="E141" s="58" t="s">
        <v>64</v>
      </c>
      <c r="F141" s="54">
        <v>150</v>
      </c>
      <c r="G141" s="55">
        <v>1.8225000000000005</v>
      </c>
      <c r="H141" s="56">
        <v>0.40500000000000003</v>
      </c>
      <c r="I141" s="56">
        <v>4.6425000000000001</v>
      </c>
      <c r="J141" s="56">
        <v>29.51</v>
      </c>
      <c r="K141" s="97" t="s">
        <v>54</v>
      </c>
      <c r="L141" s="58">
        <f>28.5-4.8+1.63</f>
        <v>25.33</v>
      </c>
    </row>
    <row r="142" spans="1:12" ht="15.75" customHeight="1" x14ac:dyDescent="0.25">
      <c r="A142" s="23"/>
      <c r="B142" s="15"/>
      <c r="C142" s="11"/>
      <c r="D142" s="7"/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/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13.672499999999999</v>
      </c>
      <c r="H146" s="19">
        <f t="shared" si="70"/>
        <v>15.705</v>
      </c>
      <c r="I146" s="19">
        <f t="shared" si="70"/>
        <v>67.002499999999998</v>
      </c>
      <c r="J146" s="19">
        <f t="shared" si="70"/>
        <v>464.04999999999995</v>
      </c>
      <c r="K146" s="25"/>
      <c r="L146" s="19">
        <f t="shared" ref="L146" si="71">SUM(L139:L145)</f>
        <v>74.17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x14ac:dyDescent="0.25">
      <c r="A148" s="23"/>
      <c r="B148" s="15"/>
      <c r="C148" s="11"/>
      <c r="D148" s="7" t="s">
        <v>27</v>
      </c>
      <c r="E148" s="66" t="s">
        <v>41</v>
      </c>
      <c r="F148" s="67">
        <v>250</v>
      </c>
      <c r="G148" s="68">
        <v>11.3</v>
      </c>
      <c r="H148" s="68">
        <v>10.5</v>
      </c>
      <c r="I148" s="68">
        <v>30.8</v>
      </c>
      <c r="J148" s="68">
        <v>262.89999999999998</v>
      </c>
      <c r="K148" s="97">
        <v>65</v>
      </c>
      <c r="L148" s="69">
        <f>16+2.63-0.68</f>
        <v>17.95</v>
      </c>
    </row>
    <row r="149" spans="1:12" ht="15.75" x14ac:dyDescent="0.25">
      <c r="A149" s="23"/>
      <c r="B149" s="15"/>
      <c r="C149" s="11"/>
      <c r="D149" s="7" t="s">
        <v>28</v>
      </c>
      <c r="E149" s="72" t="s">
        <v>81</v>
      </c>
      <c r="F149" s="73">
        <v>90</v>
      </c>
      <c r="G149" s="93">
        <v>4.0199999999999996</v>
      </c>
      <c r="H149" s="93">
        <v>7.3400000000000007</v>
      </c>
      <c r="I149" s="93">
        <v>7.1</v>
      </c>
      <c r="J149" s="93">
        <v>110.54</v>
      </c>
      <c r="K149" s="97">
        <v>96</v>
      </c>
      <c r="L149" s="99">
        <v>35.29</v>
      </c>
    </row>
    <row r="150" spans="1:12" ht="15.75" x14ac:dyDescent="0.25">
      <c r="A150" s="23"/>
      <c r="B150" s="15"/>
      <c r="C150" s="11"/>
      <c r="D150" s="7" t="s">
        <v>29</v>
      </c>
      <c r="E150" s="58" t="s">
        <v>60</v>
      </c>
      <c r="F150" s="54">
        <v>150</v>
      </c>
      <c r="G150" s="70">
        <v>4.72</v>
      </c>
      <c r="H150" s="70">
        <v>8.4600000000000009</v>
      </c>
      <c r="I150" s="70">
        <v>25.54</v>
      </c>
      <c r="J150" s="71">
        <v>197.18</v>
      </c>
      <c r="K150" s="100" t="s">
        <v>46</v>
      </c>
      <c r="L150" s="101">
        <v>12</v>
      </c>
    </row>
    <row r="151" spans="1:12" ht="15.75" x14ac:dyDescent="0.25">
      <c r="A151" s="23"/>
      <c r="B151" s="15"/>
      <c r="C151" s="11"/>
      <c r="D151" s="7" t="s">
        <v>30</v>
      </c>
      <c r="E151" s="96" t="s">
        <v>68</v>
      </c>
      <c r="F151" s="64">
        <v>200</v>
      </c>
      <c r="G151" s="75">
        <v>2.1</v>
      </c>
      <c r="H151" s="75">
        <v>0</v>
      </c>
      <c r="I151" s="75">
        <f>10.8+0.24</f>
        <v>11.040000000000001</v>
      </c>
      <c r="J151" s="75">
        <v>52.56</v>
      </c>
      <c r="K151" s="97">
        <v>319</v>
      </c>
      <c r="L151" s="99">
        <v>5.39</v>
      </c>
    </row>
    <row r="152" spans="1:12" ht="15.75" x14ac:dyDescent="0.25">
      <c r="A152" s="23"/>
      <c r="B152" s="15"/>
      <c r="C152" s="11"/>
      <c r="D152" s="7" t="s">
        <v>32</v>
      </c>
      <c r="E152" s="58" t="s">
        <v>45</v>
      </c>
      <c r="F152" s="54">
        <v>30</v>
      </c>
      <c r="G152" s="77">
        <v>1.98</v>
      </c>
      <c r="H152" s="78">
        <v>0.36</v>
      </c>
      <c r="I152" s="77">
        <v>10.02</v>
      </c>
      <c r="J152" s="77">
        <v>51.24</v>
      </c>
      <c r="K152" s="100" t="s">
        <v>50</v>
      </c>
      <c r="L152" s="82">
        <v>3.54</v>
      </c>
    </row>
    <row r="153" spans="1:12" ht="15" x14ac:dyDescent="0.25">
      <c r="A153" s="23"/>
      <c r="B153" s="15"/>
      <c r="C153" s="11"/>
      <c r="D153" s="7"/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24.12</v>
      </c>
      <c r="H156" s="19">
        <f t="shared" si="72"/>
        <v>26.66</v>
      </c>
      <c r="I156" s="19">
        <f t="shared" si="72"/>
        <v>84.5</v>
      </c>
      <c r="J156" s="19">
        <f t="shared" si="72"/>
        <v>674.42000000000007</v>
      </c>
      <c r="K156" s="25"/>
      <c r="L156" s="19">
        <f t="shared" ref="L156" si="73">SUM(L147:L155)</f>
        <v>74.17</v>
      </c>
    </row>
    <row r="157" spans="1:12" ht="15.75" thickBot="1" x14ac:dyDescent="0.25">
      <c r="A157" s="29">
        <f>A139</f>
        <v>2</v>
      </c>
      <c r="B157" s="30">
        <f>B139</f>
        <v>3</v>
      </c>
      <c r="C157" s="114" t="s">
        <v>4</v>
      </c>
      <c r="D157" s="115"/>
      <c r="E157" s="31"/>
      <c r="F157" s="32">
        <f>F146+F156</f>
        <v>1220</v>
      </c>
      <c r="G157" s="32">
        <f t="shared" ref="G157" si="74">G146+G156</f>
        <v>37.792500000000004</v>
      </c>
      <c r="H157" s="32">
        <f t="shared" ref="H157" si="75">H146+H156</f>
        <v>42.365000000000002</v>
      </c>
      <c r="I157" s="32">
        <f t="shared" ref="I157" si="76">I146+I156</f>
        <v>151.5025</v>
      </c>
      <c r="J157" s="32">
        <f t="shared" ref="J157:L157" si="77">J146+J156</f>
        <v>1138.47</v>
      </c>
      <c r="K157" s="32"/>
      <c r="L157" s="32">
        <f t="shared" si="77"/>
        <v>148.34</v>
      </c>
    </row>
    <row r="158" spans="1:12" ht="15.75" x14ac:dyDescent="0.25">
      <c r="A158" s="20">
        <v>2</v>
      </c>
      <c r="B158" s="21">
        <v>4</v>
      </c>
      <c r="C158" s="22" t="s">
        <v>20</v>
      </c>
      <c r="D158" s="5" t="s">
        <v>21</v>
      </c>
      <c r="E158" s="58" t="s">
        <v>91</v>
      </c>
      <c r="F158" s="54">
        <v>250</v>
      </c>
      <c r="G158" s="56">
        <v>13.48</v>
      </c>
      <c r="H158" s="56">
        <v>15.2</v>
      </c>
      <c r="I158" s="56">
        <v>42.16</v>
      </c>
      <c r="J158" s="56">
        <v>359.36</v>
      </c>
      <c r="K158" s="97">
        <v>208</v>
      </c>
      <c r="L158" s="101">
        <v>45.87</v>
      </c>
    </row>
    <row r="159" spans="1:12" ht="15.75" x14ac:dyDescent="0.25">
      <c r="A159" s="23"/>
      <c r="B159" s="15"/>
      <c r="C159" s="11"/>
      <c r="D159" s="7" t="s">
        <v>22</v>
      </c>
      <c r="E159" s="77" t="s">
        <v>39</v>
      </c>
      <c r="F159" s="95">
        <v>200</v>
      </c>
      <c r="G159" s="58">
        <v>0.1</v>
      </c>
      <c r="H159" s="58">
        <v>0</v>
      </c>
      <c r="I159" s="58">
        <v>20.2</v>
      </c>
      <c r="J159" s="58">
        <v>81.2</v>
      </c>
      <c r="K159" s="57">
        <v>300</v>
      </c>
      <c r="L159" s="69">
        <v>2.67</v>
      </c>
    </row>
    <row r="160" spans="1:12" ht="15.75" x14ac:dyDescent="0.25">
      <c r="A160" s="23"/>
      <c r="B160" s="15"/>
      <c r="C160" s="11"/>
      <c r="D160" s="7" t="s">
        <v>26</v>
      </c>
      <c r="E160" s="58" t="s">
        <v>92</v>
      </c>
      <c r="F160" s="54">
        <v>50</v>
      </c>
      <c r="G160" s="56">
        <v>1.8225000000000005</v>
      </c>
      <c r="H160" s="56">
        <v>0.40500000000000003</v>
      </c>
      <c r="I160" s="56">
        <v>4.6425000000000001</v>
      </c>
      <c r="J160" s="56">
        <v>29.51</v>
      </c>
      <c r="K160" s="100" t="s">
        <v>93</v>
      </c>
      <c r="L160" s="101">
        <v>25.63</v>
      </c>
    </row>
    <row r="161" spans="1:12" ht="15" x14ac:dyDescent="0.25">
      <c r="A161" s="23"/>
      <c r="B161" s="15"/>
      <c r="C161" s="11"/>
      <c r="D161" s="7"/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/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15.4025</v>
      </c>
      <c r="H165" s="19">
        <f t="shared" si="78"/>
        <v>15.604999999999999</v>
      </c>
      <c r="I165" s="19">
        <f t="shared" si="78"/>
        <v>67.002499999999998</v>
      </c>
      <c r="J165" s="19">
        <f t="shared" si="78"/>
        <v>470.07</v>
      </c>
      <c r="K165" s="25"/>
      <c r="L165" s="19">
        <f t="shared" ref="L165" si="79">SUM(L158:L164)</f>
        <v>74.17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x14ac:dyDescent="0.25">
      <c r="A167" s="23"/>
      <c r="B167" s="15"/>
      <c r="C167" s="11"/>
      <c r="D167" s="7" t="s">
        <v>27</v>
      </c>
      <c r="E167" s="66" t="s">
        <v>94</v>
      </c>
      <c r="F167" s="86">
        <v>230</v>
      </c>
      <c r="G167" s="93">
        <v>5.8</v>
      </c>
      <c r="H167" s="93">
        <v>4.3</v>
      </c>
      <c r="I167" s="93">
        <v>27.8</v>
      </c>
      <c r="J167" s="58">
        <v>173.1</v>
      </c>
      <c r="K167" s="57">
        <v>62</v>
      </c>
      <c r="L167" s="69">
        <f>20-2.48</f>
        <v>17.52</v>
      </c>
    </row>
    <row r="168" spans="1:12" ht="15.75" x14ac:dyDescent="0.25">
      <c r="A168" s="23"/>
      <c r="B168" s="15"/>
      <c r="C168" s="11"/>
      <c r="D168" s="7" t="s">
        <v>28</v>
      </c>
      <c r="E168" s="79" t="s">
        <v>84</v>
      </c>
      <c r="F168" s="64">
        <v>100</v>
      </c>
      <c r="G168" s="94">
        <f>G110/90*100</f>
        <v>15.166666666666668</v>
      </c>
      <c r="H168" s="94">
        <f>H110/90*100</f>
        <v>15.411111111111111</v>
      </c>
      <c r="I168" s="94">
        <f>I110/90*100</f>
        <v>49.777777777777779</v>
      </c>
      <c r="J168" s="94">
        <f>J110/90*100</f>
        <v>398.47777777777776</v>
      </c>
      <c r="K168" s="97">
        <v>110</v>
      </c>
      <c r="L168" s="108">
        <v>35.72</v>
      </c>
    </row>
    <row r="169" spans="1:12" ht="15.75" x14ac:dyDescent="0.25">
      <c r="A169" s="23"/>
      <c r="B169" s="15"/>
      <c r="C169" s="11"/>
      <c r="D169" s="7" t="s">
        <v>29</v>
      </c>
      <c r="E169" s="53" t="s">
        <v>61</v>
      </c>
      <c r="F169" s="81">
        <v>150</v>
      </c>
      <c r="G169" s="70">
        <f>9.22-3.67</f>
        <v>5.5500000000000007</v>
      </c>
      <c r="H169" s="70">
        <v>8.16</v>
      </c>
      <c r="I169" s="70">
        <f>18.36+16</f>
        <v>34.36</v>
      </c>
      <c r="J169" s="70">
        <v>233.08</v>
      </c>
      <c r="K169" s="97">
        <v>158</v>
      </c>
      <c r="L169" s="99">
        <v>12</v>
      </c>
    </row>
    <row r="170" spans="1:12" ht="15.75" x14ac:dyDescent="0.25">
      <c r="A170" s="23"/>
      <c r="B170" s="15"/>
      <c r="C170" s="11"/>
      <c r="D170" s="7" t="s">
        <v>30</v>
      </c>
      <c r="E170" s="96" t="s">
        <v>68</v>
      </c>
      <c r="F170" s="57">
        <v>200</v>
      </c>
      <c r="G170" s="75">
        <v>2.1</v>
      </c>
      <c r="H170" s="75">
        <v>0</v>
      </c>
      <c r="I170" s="75">
        <f>10.8+0.24</f>
        <v>11.040000000000001</v>
      </c>
      <c r="J170" s="75">
        <v>52.56</v>
      </c>
      <c r="K170" s="97">
        <v>319</v>
      </c>
      <c r="L170" s="99">
        <v>5.39</v>
      </c>
    </row>
    <row r="171" spans="1:12" ht="15.75" x14ac:dyDescent="0.25">
      <c r="A171" s="23"/>
      <c r="B171" s="15"/>
      <c r="C171" s="11"/>
      <c r="D171" s="7" t="s">
        <v>32</v>
      </c>
      <c r="E171" s="58" t="s">
        <v>45</v>
      </c>
      <c r="F171" s="54">
        <v>30</v>
      </c>
      <c r="G171" s="77">
        <v>1.98</v>
      </c>
      <c r="H171" s="78">
        <v>0.36</v>
      </c>
      <c r="I171" s="77">
        <v>10.02</v>
      </c>
      <c r="J171" s="77">
        <v>51.24</v>
      </c>
      <c r="K171" s="100" t="s">
        <v>50</v>
      </c>
      <c r="L171" s="101">
        <v>3.54</v>
      </c>
    </row>
    <row r="172" spans="1:12" ht="15" x14ac:dyDescent="0.25">
      <c r="A172" s="23"/>
      <c r="B172" s="15"/>
      <c r="C172" s="11"/>
      <c r="D172" s="7"/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30.596666666666671</v>
      </c>
      <c r="H175" s="19">
        <f t="shared" si="80"/>
        <v>28.231111111111112</v>
      </c>
      <c r="I175" s="19">
        <f t="shared" si="80"/>
        <v>132.9977777777778</v>
      </c>
      <c r="J175" s="19">
        <f t="shared" si="80"/>
        <v>908.45777777777789</v>
      </c>
      <c r="K175" s="25"/>
      <c r="L175" s="19">
        <f t="shared" ref="L175" si="81">SUM(L166:L174)</f>
        <v>74.17</v>
      </c>
    </row>
    <row r="176" spans="1:12" ht="15.75" thickBot="1" x14ac:dyDescent="0.25">
      <c r="A176" s="29">
        <f>A158</f>
        <v>2</v>
      </c>
      <c r="B176" s="30">
        <f>B158</f>
        <v>4</v>
      </c>
      <c r="C176" s="114" t="s">
        <v>4</v>
      </c>
      <c r="D176" s="115"/>
      <c r="E176" s="31"/>
      <c r="F176" s="32">
        <f>F165+F175</f>
        <v>1210</v>
      </c>
      <c r="G176" s="32">
        <f t="shared" ref="G176" si="82">G165+G175</f>
        <v>45.999166666666667</v>
      </c>
      <c r="H176" s="32">
        <f t="shared" ref="H176" si="83">H165+H175</f>
        <v>43.836111111111109</v>
      </c>
      <c r="I176" s="32">
        <f t="shared" ref="I176" si="84">I165+I175</f>
        <v>200.0002777777778</v>
      </c>
      <c r="J176" s="32">
        <f t="shared" ref="J176:L176" si="85">J165+J175</f>
        <v>1378.5277777777778</v>
      </c>
      <c r="K176" s="32"/>
      <c r="L176" s="32">
        <f t="shared" si="85"/>
        <v>148.34</v>
      </c>
    </row>
    <row r="177" spans="1:12" ht="15.75" x14ac:dyDescent="0.25">
      <c r="A177" s="20">
        <v>2</v>
      </c>
      <c r="B177" s="21">
        <v>5</v>
      </c>
      <c r="C177" s="22" t="s">
        <v>20</v>
      </c>
      <c r="D177" s="5" t="s">
        <v>21</v>
      </c>
      <c r="E177" s="53" t="s">
        <v>47</v>
      </c>
      <c r="F177" s="81">
        <v>150</v>
      </c>
      <c r="G177" s="56">
        <v>3.5</v>
      </c>
      <c r="H177" s="56">
        <v>6.5</v>
      </c>
      <c r="I177" s="56">
        <v>15</v>
      </c>
      <c r="J177" s="56">
        <v>132.5</v>
      </c>
      <c r="K177" s="57">
        <v>227</v>
      </c>
      <c r="L177" s="82">
        <v>17.5</v>
      </c>
    </row>
    <row r="178" spans="1:12" ht="15.75" x14ac:dyDescent="0.25">
      <c r="A178" s="23"/>
      <c r="B178" s="15"/>
      <c r="C178" s="11"/>
      <c r="D178" s="6" t="s">
        <v>29</v>
      </c>
      <c r="E178" s="79" t="s">
        <v>65</v>
      </c>
      <c r="F178" s="64">
        <v>90</v>
      </c>
      <c r="G178" s="75">
        <f>9.82-4.73</f>
        <v>5.09</v>
      </c>
      <c r="H178" s="75">
        <v>6.15</v>
      </c>
      <c r="I178" s="75">
        <v>10.78</v>
      </c>
      <c r="J178" s="75">
        <v>118.83</v>
      </c>
      <c r="K178" s="97">
        <v>136</v>
      </c>
      <c r="L178" s="101">
        <v>28</v>
      </c>
    </row>
    <row r="179" spans="1:12" ht="15.75" x14ac:dyDescent="0.25">
      <c r="A179" s="23"/>
      <c r="B179" s="15"/>
      <c r="C179" s="11"/>
      <c r="D179" s="7" t="s">
        <v>22</v>
      </c>
      <c r="E179" s="63" t="s">
        <v>82</v>
      </c>
      <c r="F179" s="64">
        <v>200</v>
      </c>
      <c r="G179" s="56">
        <v>1.8900000000000001</v>
      </c>
      <c r="H179" s="56">
        <v>0</v>
      </c>
      <c r="I179" s="56">
        <v>9.9360000000000017</v>
      </c>
      <c r="J179" s="56">
        <v>47.304000000000009</v>
      </c>
      <c r="K179" s="97">
        <v>302</v>
      </c>
      <c r="L179" s="99">
        <v>5.39</v>
      </c>
    </row>
    <row r="180" spans="1:12" ht="15.75" x14ac:dyDescent="0.25">
      <c r="A180" s="23"/>
      <c r="B180" s="15"/>
      <c r="C180" s="11"/>
      <c r="D180" s="7" t="s">
        <v>72</v>
      </c>
      <c r="E180" s="53" t="s">
        <v>83</v>
      </c>
      <c r="F180" s="54">
        <v>30</v>
      </c>
      <c r="G180" s="77">
        <v>2.34</v>
      </c>
      <c r="H180" s="78">
        <v>2.5500000000000003</v>
      </c>
      <c r="I180" s="77">
        <v>13.69</v>
      </c>
      <c r="J180" s="77">
        <v>87.07</v>
      </c>
      <c r="K180" s="74" t="s">
        <v>54</v>
      </c>
      <c r="L180" s="69">
        <f>11+2.63-0.21</f>
        <v>13.419999999999998</v>
      </c>
    </row>
    <row r="181" spans="1:12" ht="15.75" x14ac:dyDescent="0.25">
      <c r="A181" s="23"/>
      <c r="B181" s="15"/>
      <c r="C181" s="11"/>
      <c r="D181" s="7" t="s">
        <v>23</v>
      </c>
      <c r="E181" s="58" t="s">
        <v>56</v>
      </c>
      <c r="F181" s="54">
        <v>45</v>
      </c>
      <c r="G181" s="56">
        <v>3.5550000000000002</v>
      </c>
      <c r="H181" s="58">
        <v>0.45</v>
      </c>
      <c r="I181" s="56">
        <v>21.734999999999999</v>
      </c>
      <c r="J181" s="58">
        <v>105.21000000000001</v>
      </c>
      <c r="K181" s="100" t="s">
        <v>51</v>
      </c>
      <c r="L181" s="99">
        <v>9.86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16.375</v>
      </c>
      <c r="H184" s="19">
        <f t="shared" si="86"/>
        <v>15.65</v>
      </c>
      <c r="I184" s="19">
        <f t="shared" si="86"/>
        <v>71.140999999999991</v>
      </c>
      <c r="J184" s="19">
        <f t="shared" si="86"/>
        <v>490.91399999999999</v>
      </c>
      <c r="K184" s="25"/>
      <c r="L184" s="19">
        <f t="shared" ref="L184" si="87">SUM(L177:L183)</f>
        <v>74.17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.75" x14ac:dyDescent="0.25">
      <c r="A186" s="23"/>
      <c r="B186" s="15"/>
      <c r="C186" s="11"/>
      <c r="D186" s="7" t="s">
        <v>27</v>
      </c>
      <c r="E186" s="102" t="s">
        <v>57</v>
      </c>
      <c r="F186" s="109">
        <v>250</v>
      </c>
      <c r="G186" s="87">
        <f>G112/220*250</f>
        <v>0.56818181818181812</v>
      </c>
      <c r="H186" s="87">
        <f>H112/220*250</f>
        <v>0.11363636363636363</v>
      </c>
      <c r="I186" s="87">
        <f>I112/220*250</f>
        <v>27.159090909090907</v>
      </c>
      <c r="J186" s="87">
        <f>J112/220*250</f>
        <v>111.93181818181819</v>
      </c>
      <c r="K186" s="57">
        <v>58</v>
      </c>
      <c r="L186" s="82">
        <f>17.5+2.63</f>
        <v>20.13</v>
      </c>
    </row>
    <row r="187" spans="1:12" ht="15.75" x14ac:dyDescent="0.25">
      <c r="A187" s="23"/>
      <c r="B187" s="15"/>
      <c r="C187" s="11"/>
      <c r="D187" s="7" t="s">
        <v>28</v>
      </c>
      <c r="E187" s="79" t="s">
        <v>95</v>
      </c>
      <c r="F187" s="64">
        <v>90</v>
      </c>
      <c r="G187" s="94">
        <v>4.67</v>
      </c>
      <c r="H187" s="94">
        <v>6.2</v>
      </c>
      <c r="I187" s="94">
        <v>4.67</v>
      </c>
      <c r="J187" s="94">
        <v>92.16</v>
      </c>
      <c r="K187" s="97">
        <v>110</v>
      </c>
      <c r="L187" s="103">
        <f>31-0.5-3.54</f>
        <v>26.96</v>
      </c>
    </row>
    <row r="188" spans="1:12" ht="15.75" x14ac:dyDescent="0.25">
      <c r="A188" s="23"/>
      <c r="B188" s="15"/>
      <c r="C188" s="11"/>
      <c r="D188" s="7" t="s">
        <v>29</v>
      </c>
      <c r="E188" s="72" t="s">
        <v>43</v>
      </c>
      <c r="F188" s="73">
        <v>150</v>
      </c>
      <c r="G188" s="70">
        <v>5.6</v>
      </c>
      <c r="H188" s="70">
        <v>7.8</v>
      </c>
      <c r="I188" s="70">
        <v>25.3</v>
      </c>
      <c r="J188" s="71">
        <v>193.8</v>
      </c>
      <c r="K188" s="57">
        <v>183</v>
      </c>
      <c r="L188" s="69">
        <v>12</v>
      </c>
    </row>
    <row r="189" spans="1:12" ht="15.75" x14ac:dyDescent="0.25">
      <c r="A189" s="23"/>
      <c r="B189" s="15"/>
      <c r="C189" s="11"/>
      <c r="D189" s="7" t="s">
        <v>30</v>
      </c>
      <c r="E189" s="58" t="s">
        <v>44</v>
      </c>
      <c r="F189" s="54">
        <v>200</v>
      </c>
      <c r="G189" s="75">
        <v>0.5</v>
      </c>
      <c r="H189" s="75">
        <v>0.1</v>
      </c>
      <c r="I189" s="75">
        <v>23.9</v>
      </c>
      <c r="J189" s="75">
        <v>98.5</v>
      </c>
      <c r="K189" s="57">
        <v>310</v>
      </c>
      <c r="L189" s="69">
        <v>8</v>
      </c>
    </row>
    <row r="190" spans="1:12" ht="15.75" x14ac:dyDescent="0.25">
      <c r="A190" s="23"/>
      <c r="B190" s="15"/>
      <c r="C190" s="11"/>
      <c r="D190" s="7" t="s">
        <v>32</v>
      </c>
      <c r="E190" s="58" t="s">
        <v>45</v>
      </c>
      <c r="F190" s="54">
        <v>60</v>
      </c>
      <c r="G190" s="77">
        <v>3.96</v>
      </c>
      <c r="H190" s="77">
        <v>0.72</v>
      </c>
      <c r="I190" s="77">
        <v>20.04</v>
      </c>
      <c r="J190" s="77">
        <v>102.48</v>
      </c>
      <c r="K190" s="74" t="s">
        <v>50</v>
      </c>
      <c r="L190" s="82">
        <f>3.54*2</f>
        <v>7.08</v>
      </c>
    </row>
    <row r="191" spans="1:12" ht="15" x14ac:dyDescent="0.25">
      <c r="A191" s="23"/>
      <c r="B191" s="15"/>
      <c r="C191" s="11"/>
      <c r="D191" s="7"/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15.298181818181817</v>
      </c>
      <c r="H194" s="19">
        <f t="shared" si="88"/>
        <v>14.933636363636364</v>
      </c>
      <c r="I194" s="19">
        <f t="shared" si="88"/>
        <v>101.0690909090909</v>
      </c>
      <c r="J194" s="19">
        <f t="shared" si="88"/>
        <v>598.87181818181818</v>
      </c>
      <c r="K194" s="25"/>
      <c r="L194" s="19">
        <f t="shared" ref="L194" si="89">SUM(L185:L193)</f>
        <v>74.17</v>
      </c>
    </row>
    <row r="195" spans="1:12" ht="15" x14ac:dyDescent="0.2">
      <c r="A195" s="29">
        <f>A177</f>
        <v>2</v>
      </c>
      <c r="B195" s="30">
        <f>B177</f>
        <v>5</v>
      </c>
      <c r="C195" s="114" t="s">
        <v>4</v>
      </c>
      <c r="D195" s="115"/>
      <c r="E195" s="31"/>
      <c r="F195" s="32">
        <f>F184+F194</f>
        <v>1265</v>
      </c>
      <c r="G195" s="32">
        <f t="shared" ref="G195" si="90">G184+G194</f>
        <v>31.673181818181817</v>
      </c>
      <c r="H195" s="32">
        <f t="shared" ref="H195" si="91">H184+H194</f>
        <v>30.583636363636366</v>
      </c>
      <c r="I195" s="32">
        <f t="shared" ref="I195" si="92">I184+I194</f>
        <v>172.21009090909089</v>
      </c>
      <c r="J195" s="32">
        <f t="shared" ref="J195:L195" si="93">J184+J194</f>
        <v>1089.7858181818183</v>
      </c>
      <c r="K195" s="32"/>
      <c r="L195" s="32">
        <f t="shared" si="93"/>
        <v>148.34</v>
      </c>
    </row>
    <row r="196" spans="1:12" x14ac:dyDescent="0.2">
      <c r="A196" s="27"/>
      <c r="B196" s="28"/>
      <c r="C196" s="116" t="s">
        <v>5</v>
      </c>
      <c r="D196" s="116"/>
      <c r="E196" s="116"/>
      <c r="F196" s="34">
        <f>(F24+F43+F62+F81+F100+F119+F138+F157+F176+F195)/(IF(F24=0,0,1)+IF(F43=0,0,1)+IF(F62=0,0,1)+IF(F81=0,0,1)+IF(F100=0,0,1)+IF(F119=0,0,1)+IF(F138=0,0,1)+IF(F157=0,0,1)+IF(F176=0,0,1)+IF(F195=0,0,1))</f>
        <v>1178.7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39.35659901795735</v>
      </c>
      <c r="H196" s="34">
        <f t="shared" si="94"/>
        <v>41.178912514029179</v>
      </c>
      <c r="I196" s="34">
        <f t="shared" si="94"/>
        <v>170.64353504489341</v>
      </c>
      <c r="J196" s="34">
        <f t="shared" si="94"/>
        <v>1211.1687898989899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148.33999999999997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SUPER</cp:lastModifiedBy>
  <dcterms:created xsi:type="dcterms:W3CDTF">2022-05-16T14:23:56Z</dcterms:created>
  <dcterms:modified xsi:type="dcterms:W3CDTF">2024-01-11T10:17:11Z</dcterms:modified>
</cp:coreProperties>
</file>